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1140" windowWidth="14310" windowHeight="8190" activeTab="0"/>
  </bookViews>
  <sheets>
    <sheet name="Energy Budget" sheetId="1" r:id="rId1"/>
    <sheet name="AC Appliance" sheetId="2" r:id="rId2"/>
    <sheet name="DC Appliance" sheetId="3" r:id="rId3"/>
  </sheets>
  <definedNames>
    <definedName name="_xlnm.Print_Area" localSheetId="0">'Energy Budget'!$A$1:$M$72</definedName>
  </definedNames>
  <calcPr fullCalcOnLoad="1"/>
</workbook>
</file>

<file path=xl/comments2.xml><?xml version="1.0" encoding="utf-8"?>
<comments xmlns="http://schemas.openxmlformats.org/spreadsheetml/2006/main">
  <authors>
    <author>jrichards</author>
  </authors>
  <commentList>
    <comment ref="D101" authorId="0">
      <text>
        <r>
          <rPr>
            <b/>
            <sz val="8"/>
            <rFont val="Tahoma"/>
            <family val="0"/>
          </rPr>
          <t>jrichards:</t>
        </r>
        <r>
          <rPr>
            <sz val="8"/>
            <rFont val="Tahoma"/>
            <family val="0"/>
          </rPr>
          <t xml:space="preserve">
guess</t>
        </r>
      </text>
    </comment>
  </commentList>
</comments>
</file>

<file path=xl/sharedStrings.xml><?xml version="1.0" encoding="utf-8"?>
<sst xmlns="http://schemas.openxmlformats.org/spreadsheetml/2006/main" count="416" uniqueCount="228">
  <si>
    <t>Appliance</t>
  </si>
  <si>
    <t>Brand</t>
  </si>
  <si>
    <t>Run Watts</t>
  </si>
  <si>
    <t>Start Watts</t>
  </si>
  <si>
    <t>Inverter Standby</t>
  </si>
  <si>
    <t>HP energymaster</t>
  </si>
  <si>
    <t>Fridge/Freezer</t>
  </si>
  <si>
    <t>Sun Frost RF19</t>
  </si>
  <si>
    <t>Radio RX</t>
  </si>
  <si>
    <t>Radio TX</t>
  </si>
  <si>
    <t>Soldering Iron</t>
  </si>
  <si>
    <t>Stereo</t>
  </si>
  <si>
    <t>Battery Charger</t>
  </si>
  <si>
    <t>Ni-Cad</t>
  </si>
  <si>
    <t>Lighting</t>
  </si>
  <si>
    <t>Television</t>
  </si>
  <si>
    <t>Electronic Fence</t>
  </si>
  <si>
    <t>DC/DC Power Supply</t>
  </si>
  <si>
    <t>Motor</t>
  </si>
  <si>
    <t>Refrigerator/Freezer (SunFrost)</t>
  </si>
  <si>
    <t>J Richards</t>
  </si>
  <si>
    <t>Refrigerator (SunDanzer)</t>
  </si>
  <si>
    <t>TV 14" Colour</t>
  </si>
  <si>
    <t>http://cellsico.com/table2.html</t>
  </si>
  <si>
    <t>VCR</t>
  </si>
  <si>
    <t>Water Pump</t>
  </si>
  <si>
    <t>Compact Flourescent</t>
  </si>
  <si>
    <t>Halogen</t>
  </si>
  <si>
    <t>Cell Phone</t>
  </si>
  <si>
    <t>K Pegg</t>
  </si>
  <si>
    <t>120 VAC Appliances</t>
  </si>
  <si>
    <t>Surge Watts</t>
  </si>
  <si>
    <t>Duty Cycle</t>
  </si>
  <si>
    <t>Average</t>
  </si>
  <si>
    <t>Source</t>
  </si>
  <si>
    <t>AC (1 ton)</t>
  </si>
  <si>
    <t>http://www.oksolar.com/technical/consumption.html</t>
  </si>
  <si>
    <t>AC (3.5 ton)</t>
  </si>
  <si>
    <t>AC (5 ton)</t>
  </si>
  <si>
    <t>Battery Recharger</t>
  </si>
  <si>
    <t>Belt Sander 3"</t>
  </si>
  <si>
    <t>http://www.sunelco.com/index.html</t>
  </si>
  <si>
    <t>Blender</t>
  </si>
  <si>
    <t>Little Oscar</t>
  </si>
  <si>
    <t xml:space="preserve">Broiler </t>
  </si>
  <si>
    <t>Can Opener</t>
  </si>
  <si>
    <t>Carving Knife</t>
  </si>
  <si>
    <t>CD Player</t>
  </si>
  <si>
    <t>CFL</t>
  </si>
  <si>
    <t>Panasonic</t>
  </si>
  <si>
    <t>Energy Alternatives</t>
  </si>
  <si>
    <t>Compact Flourescent Light</t>
  </si>
  <si>
    <t>Christmas Lights</t>
  </si>
  <si>
    <t>Circular Saw 8 1/4"</t>
  </si>
  <si>
    <t>http://www.donrowe.com/inverters/usage_chart.html</t>
  </si>
  <si>
    <t>Clock</t>
  </si>
  <si>
    <t>Clothes Dryer</t>
  </si>
  <si>
    <t>Coffee Grinder</t>
  </si>
  <si>
    <t>Coffee Maker</t>
  </si>
  <si>
    <t>BC Hydro</t>
  </si>
  <si>
    <t>Computer Monitor</t>
  </si>
  <si>
    <t>Cordless Telephone</t>
  </si>
  <si>
    <t>ATT 9300</t>
  </si>
  <si>
    <t>Deep Fryer</t>
  </si>
  <si>
    <t>Dishwasher</t>
  </si>
  <si>
    <t>Drill 1/2"</t>
  </si>
  <si>
    <t>http://www.cyberhome.com/products.asp?Product=300&amp;Page=downloads</t>
  </si>
  <si>
    <t>Electric Blanket</t>
  </si>
  <si>
    <t>Evaporative Cooler</t>
  </si>
  <si>
    <t>Fan (Attic)</t>
  </si>
  <si>
    <t>Fan (Ceiling)</t>
  </si>
  <si>
    <t>Fan (Rollaway)</t>
  </si>
  <si>
    <t>Fan (Window)</t>
  </si>
  <si>
    <t>FAX Standby</t>
  </si>
  <si>
    <t>HP FAX 350</t>
  </si>
  <si>
    <t>FAX/Copier</t>
  </si>
  <si>
    <t>Fish Tank</t>
  </si>
  <si>
    <t>Floor Polisher</t>
  </si>
  <si>
    <t>Food Mixer</t>
  </si>
  <si>
    <t>Freezer (18 cu ft) Man Defrost</t>
  </si>
  <si>
    <t>Freezer (18 cu ft) Auto Defrost</t>
  </si>
  <si>
    <t>Frying Pan</t>
  </si>
  <si>
    <t>Garbage Disposal</t>
  </si>
  <si>
    <t>Hair Dryer</t>
  </si>
  <si>
    <t>Heat Lamp</t>
  </si>
  <si>
    <t>Heater</t>
  </si>
  <si>
    <t>Heating Pad</t>
  </si>
  <si>
    <t>Hot Plate</t>
  </si>
  <si>
    <t>Humidifier</t>
  </si>
  <si>
    <t>Iron</t>
  </si>
  <si>
    <t>Jacuzzi/Spa Pump</t>
  </si>
  <si>
    <t>Jigsaw</t>
  </si>
  <si>
    <t>Kiln</t>
  </si>
  <si>
    <t>Laptop</t>
  </si>
  <si>
    <t>http://www.microsoft.com/nz/presscentre/articles/2001/august-01_consumption.aspx</t>
  </si>
  <si>
    <t>Laser Printer</t>
  </si>
  <si>
    <t>HP Laserjet 4M</t>
  </si>
  <si>
    <t>Microwave</t>
  </si>
  <si>
    <t>Power Tool</t>
  </si>
  <si>
    <t>Radio</t>
  </si>
  <si>
    <t>Range</t>
  </si>
  <si>
    <t>Refrigerator/Freezer (16 cu ft)</t>
  </si>
  <si>
    <t xml:space="preserve">19 cu ft </t>
  </si>
  <si>
    <t>Refrigerator/Freezer (20 cu ft)</t>
  </si>
  <si>
    <t>Refrigerator/Freezer (16 cu ft) frostless</t>
  </si>
  <si>
    <t>Refrigerator/Freezer (20 cu ft) frostless</t>
  </si>
  <si>
    <t>Roaster</t>
  </si>
  <si>
    <t>Satellite TV</t>
  </si>
  <si>
    <t>http://www.bigfrogmountain.com/powerconsumption.cfm</t>
  </si>
  <si>
    <t>Sewing Machine</t>
  </si>
  <si>
    <t>Shaver</t>
  </si>
  <si>
    <t>Slow Cooker</t>
  </si>
  <si>
    <t>Solar DHW System</t>
  </si>
  <si>
    <t>Stereo/CD player</t>
  </si>
  <si>
    <t>Sun Lamp</t>
  </si>
  <si>
    <t>Tape Deck</t>
  </si>
  <si>
    <t>Toaster</t>
  </si>
  <si>
    <t>Toaster Oven</t>
  </si>
  <si>
    <t>Toothbrush</t>
  </si>
  <si>
    <t>Trash Compactor</t>
  </si>
  <si>
    <t>TV Cable Box</t>
  </si>
  <si>
    <t>Typewriter</t>
  </si>
  <si>
    <t>Vacuum Cleaner</t>
  </si>
  <si>
    <t>Waffle Iron</t>
  </si>
  <si>
    <t>Washing Machine</t>
  </si>
  <si>
    <t>Staber</t>
  </si>
  <si>
    <t>Water Heater</t>
  </si>
  <si>
    <t>Water Heater (Quick Recovery)</t>
  </si>
  <si>
    <t>Waterbed Heater</t>
  </si>
  <si>
    <t>Water Softener</t>
  </si>
  <si>
    <t>Well Pump</t>
  </si>
  <si>
    <t>Well Pump 1/3 hp</t>
  </si>
  <si>
    <t>PV System Calculator</t>
  </si>
  <si>
    <t>1.  Calculate AC Load</t>
  </si>
  <si>
    <t>2.  Calculate DC Load</t>
  </si>
  <si>
    <t>Hours</t>
  </si>
  <si>
    <t>Days</t>
  </si>
  <si>
    <t>AC Load</t>
  </si>
  <si>
    <t>Watts x</t>
  </si>
  <si>
    <t>Per</t>
  </si>
  <si>
    <t>x Per =</t>
  </si>
  <si>
    <t>Watt Hours</t>
  </si>
  <si>
    <t>DC Load</t>
  </si>
  <si>
    <t>Day</t>
  </si>
  <si>
    <t>Week</t>
  </si>
  <si>
    <t>Amps x Volts = Watts</t>
  </si>
  <si>
    <t>AC Weekly Watt Hours</t>
  </si>
  <si>
    <t>DC Weekly Watt Hours</t>
  </si>
  <si>
    <t>x</t>
  </si>
  <si>
    <t>AC Inefficiency Factor = 1 +</t>
  </si>
  <si>
    <t>DC Inefficiency Factor = 1 +</t>
  </si>
  <si>
    <t>25% for mixed systems, 30% for AC only</t>
  </si>
  <si>
    <t>=</t>
  </si>
  <si>
    <t>20% in most circumstances</t>
  </si>
  <si>
    <t>Total AC Weekly Load</t>
  </si>
  <si>
    <t>Total DC Weekly Load</t>
  </si>
  <si>
    <t>+</t>
  </si>
  <si>
    <t>Total Weekly Load</t>
  </si>
  <si>
    <t>÷</t>
  </si>
  <si>
    <t>Rated Battery Voltage</t>
  </si>
  <si>
    <t>-</t>
  </si>
  <si>
    <t>Backup Contribution Percentage</t>
  </si>
  <si>
    <t>Number of Batteries in Series</t>
  </si>
  <si>
    <t>From Generator or Alternate Source</t>
  </si>
  <si>
    <t>Adjusted Weekly Load</t>
  </si>
  <si>
    <t>Number of Batteriess in Parallel</t>
  </si>
  <si>
    <t>÷ 7 =</t>
  </si>
  <si>
    <t>Daily PV Energy Budget</t>
  </si>
  <si>
    <t>Total Number of Batteries</t>
  </si>
  <si>
    <t>Total Daily Amp Hours</t>
  </si>
  <si>
    <t>Bright Sunshine Hours</t>
  </si>
  <si>
    <t>From Table</t>
  </si>
  <si>
    <t>Array Current in Amps</t>
  </si>
  <si>
    <t>Days of autonomy</t>
  </si>
  <si>
    <t>Module Current in Amps</t>
  </si>
  <si>
    <t>Usually 3.5 Days</t>
  </si>
  <si>
    <t>Normal storage capacity in Amp Hours</t>
  </si>
  <si>
    <t>Number of Modules in Parallel</t>
  </si>
  <si>
    <t>Maximum Drawdown</t>
  </si>
  <si>
    <t>Typically 50%</t>
  </si>
  <si>
    <t>Required Battery Capacity in Amp Hours</t>
  </si>
  <si>
    <t>Derating Factor for Cold Weather</t>
  </si>
  <si>
    <t>Number of Modules in Series</t>
  </si>
  <si>
    <t>Single Battery Capacity in Amp Hours</t>
  </si>
  <si>
    <t>Number of Batteries in Parallel</t>
  </si>
  <si>
    <t>Total Number of PV Modules</t>
  </si>
  <si>
    <t>Video Game Systems</t>
  </si>
  <si>
    <t>standby = 2.5W</t>
  </si>
  <si>
    <t>Playstation 3</t>
  </si>
  <si>
    <t>X-Box 360</t>
  </si>
  <si>
    <t>PC</t>
  </si>
  <si>
    <t>Nintendo Wii</t>
  </si>
  <si>
    <t>standby = 1.9W</t>
  </si>
  <si>
    <t>standby = 1.3W</t>
  </si>
  <si>
    <t>Average Daily Amp Hours</t>
  </si>
  <si>
    <t>Days of Use per Week</t>
  </si>
  <si>
    <t>Battery Voltage</t>
  </si>
  <si>
    <t>Total Required Battery Capacity (Ah)</t>
  </si>
  <si>
    <t>From Section 1</t>
  </si>
  <si>
    <t>From Section 2</t>
  </si>
  <si>
    <t>3.  Calculate Battery Size</t>
  </si>
  <si>
    <t>4.  Calculate PV Array Size</t>
  </si>
  <si>
    <t>From Section 3</t>
  </si>
  <si>
    <t>From Above</t>
  </si>
  <si>
    <t>Solar Module Voltage</t>
  </si>
  <si>
    <t>copyright 2008   EA-Energy Alternatives Ltd.                                                    www.energyalternatives.ca</t>
  </si>
  <si>
    <t>Peak Load (everything on)</t>
  </si>
  <si>
    <t>Watts</t>
  </si>
  <si>
    <t>19" LCD</t>
  </si>
  <si>
    <t>16" CRT</t>
  </si>
  <si>
    <t>17" LCD</t>
  </si>
  <si>
    <t>Computer - standard desktop</t>
  </si>
  <si>
    <t>Computer - high powered desktop</t>
  </si>
  <si>
    <t>DVD player</t>
  </si>
  <si>
    <t>Fluorescent Lights (15W CFL)</t>
  </si>
  <si>
    <t>MAC</t>
  </si>
  <si>
    <t>Refrigerator/Freezerm - manual defrost</t>
  </si>
  <si>
    <t>plus 5W standby load 24/7</t>
  </si>
  <si>
    <t>TV (15" tube)</t>
  </si>
  <si>
    <t>Colour TV (19" Tube)</t>
  </si>
  <si>
    <t>Colour TV (19" LCD)</t>
  </si>
  <si>
    <t>B&amp;W TV (15" Tube)</t>
  </si>
  <si>
    <t>Colour TV (26" LCD)</t>
  </si>
  <si>
    <t>PC computer</t>
  </si>
  <si>
    <t>Inverter standby</t>
  </si>
  <si>
    <t>Inverter running</t>
  </si>
  <si>
    <t>Solar Module Wattage</t>
  </si>
  <si>
    <t>With MPPT controller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</si>
</sst>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0"/>
      <color indexed="49"/>
      <name val="Arial"/>
      <family val="2"/>
    </font>
    <font>
      <b/>
      <sz val="10"/>
      <color indexed="10"/>
      <name val="Arial"/>
      <family val="2"/>
    </font>
    <font>
      <sz val="10"/>
      <color indexed="49"/>
      <name val="Arial"/>
      <family val="2"/>
    </font>
    <font>
      <sz val="10"/>
      <name val="Helv"/>
      <family val="0"/>
    </font>
    <font>
      <sz val="12"/>
      <name val="Arial"/>
      <family val="2"/>
    </font>
    <font>
      <sz val="10"/>
      <color indexed="8"/>
      <name val="Verdana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53"/>
      </right>
      <top style="medium">
        <color indexed="53"/>
      </top>
      <bottom style="medium">
        <color indexed="53"/>
      </bottom>
    </border>
    <border>
      <left style="medium">
        <color indexed="53"/>
      </left>
      <right style="medium">
        <color indexed="53"/>
      </right>
      <top>
        <color indexed="63"/>
      </top>
      <bottom style="medium">
        <color indexed="53"/>
      </bottom>
    </border>
    <border>
      <left style="medium">
        <color indexed="53"/>
      </left>
      <right style="medium">
        <color indexed="53"/>
      </right>
      <top style="medium">
        <color indexed="53"/>
      </top>
      <bottom style="medium">
        <color indexed="53"/>
      </bottom>
    </border>
    <border>
      <left style="medium">
        <color indexed="53"/>
      </left>
      <right style="medium">
        <color indexed="5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 quotePrefix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2" borderId="9" xfId="0" applyFill="1" applyBorder="1" applyAlignment="1" applyProtection="1">
      <alignment/>
      <protection locked="0"/>
    </xf>
    <xf numFmtId="1" fontId="0" fillId="2" borderId="9" xfId="0" applyNumberFormat="1" applyFill="1" applyBorder="1" applyAlignment="1" applyProtection="1">
      <alignment/>
      <protection locked="0"/>
    </xf>
    <xf numFmtId="164" fontId="0" fillId="2" borderId="9" xfId="0" applyNumberFormat="1" applyFill="1" applyBorder="1" applyAlignment="1" applyProtection="1">
      <alignment/>
      <protection locked="0"/>
    </xf>
    <xf numFmtId="0" fontId="0" fillId="0" borderId="9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9" fontId="0" fillId="2" borderId="9" xfId="0" applyNumberFormat="1" applyFill="1" applyBorder="1" applyAlignment="1" applyProtection="1">
      <alignment/>
      <protection locked="0"/>
    </xf>
    <xf numFmtId="2" fontId="0" fillId="0" borderId="9" xfId="0" applyNumberFormat="1" applyBorder="1" applyAlignment="1">
      <alignment/>
    </xf>
    <xf numFmtId="0" fontId="3" fillId="0" borderId="0" xfId="0" applyFont="1" applyAlignment="1" quotePrefix="1">
      <alignment horizontal="center" vertical="top"/>
    </xf>
    <xf numFmtId="0" fontId="0" fillId="0" borderId="0" xfId="0" applyAlignment="1" quotePrefix="1">
      <alignment horizontal="center"/>
    </xf>
    <xf numFmtId="0" fontId="3" fillId="0" borderId="0" xfId="0" applyFont="1" applyAlignment="1">
      <alignment horizontal="center" vertical="top"/>
    </xf>
    <xf numFmtId="1" fontId="0" fillId="0" borderId="9" xfId="0" applyNumberFormat="1" applyBorder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1" fontId="0" fillId="0" borderId="9" xfId="0" applyNumberFormat="1" applyFill="1" applyBorder="1" applyAlignment="1">
      <alignment/>
    </xf>
    <xf numFmtId="0" fontId="3" fillId="0" borderId="0" xfId="0" applyFont="1" applyFill="1" applyAlignment="1">
      <alignment horizontal="center" vertical="top"/>
    </xf>
    <xf numFmtId="0" fontId="0" fillId="0" borderId="0" xfId="0" applyFill="1" applyAlignment="1">
      <alignment horizontal="center"/>
    </xf>
    <xf numFmtId="0" fontId="0" fillId="0" borderId="0" xfId="0" applyFill="1" applyAlignment="1" quotePrefix="1">
      <alignment horizontal="center"/>
    </xf>
    <xf numFmtId="0" fontId="5" fillId="0" borderId="0" xfId="0" applyFont="1" applyAlignment="1">
      <alignment/>
    </xf>
    <xf numFmtId="164" fontId="0" fillId="0" borderId="9" xfId="0" applyNumberFormat="1" applyBorder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>
      <alignment horizontal="right"/>
    </xf>
    <xf numFmtId="1" fontId="2" fillId="0" borderId="9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7" fillId="0" borderId="10" xfId="0" applyFont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/>
      <protection locked="0"/>
    </xf>
    <xf numFmtId="0" fontId="7" fillId="0" borderId="13" xfId="0" applyFont="1" applyBorder="1" applyAlignment="1" applyProtection="1">
      <alignment/>
      <protection locked="0"/>
    </xf>
    <xf numFmtId="0" fontId="7" fillId="0" borderId="14" xfId="0" applyFont="1" applyFill="1" applyBorder="1" applyAlignment="1" applyProtection="1">
      <alignment/>
      <protection locked="0"/>
    </xf>
    <xf numFmtId="0" fontId="0" fillId="0" borderId="13" xfId="0" applyBorder="1" applyAlignment="1">
      <alignment/>
    </xf>
    <xf numFmtId="9" fontId="0" fillId="0" borderId="0" xfId="0" applyNumberFormat="1" applyBorder="1" applyAlignment="1">
      <alignment/>
    </xf>
    <xf numFmtId="1" fontId="7" fillId="0" borderId="0" xfId="0" applyNumberFormat="1" applyFont="1" applyBorder="1" applyAlignment="1" applyProtection="1">
      <alignment/>
      <protection locked="0"/>
    </xf>
    <xf numFmtId="0" fontId="9" fillId="0" borderId="13" xfId="0" applyFont="1" applyBorder="1" applyAlignment="1">
      <alignment horizontal="left" vertical="top" wrapText="1"/>
    </xf>
    <xf numFmtId="0" fontId="7" fillId="0" borderId="13" xfId="0" applyFont="1" applyFill="1" applyBorder="1" applyAlignment="1" applyProtection="1">
      <alignment/>
      <protection locked="0"/>
    </xf>
    <xf numFmtId="0" fontId="0" fillId="2" borderId="9" xfId="0" applyFill="1" applyBorder="1" applyAlignment="1">
      <alignment horizontal="right"/>
    </xf>
    <xf numFmtId="1" fontId="0" fillId="0" borderId="9" xfId="0" applyNumberFormat="1" applyBorder="1" applyAlignment="1">
      <alignment horizontal="right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1" fontId="0" fillId="2" borderId="9" xfId="0" applyNumberFormat="1" applyFill="1" applyBorder="1" applyAlignment="1">
      <alignment/>
    </xf>
    <xf numFmtId="9" fontId="0" fillId="0" borderId="9" xfId="0" applyNumberFormat="1" applyFill="1" applyBorder="1" applyAlignment="1" applyProtection="1">
      <alignment/>
      <protection locked="0"/>
    </xf>
    <xf numFmtId="0" fontId="2" fillId="0" borderId="9" xfId="0" applyFont="1" applyBorder="1" applyAlignment="1">
      <alignment/>
    </xf>
    <xf numFmtId="2" fontId="0" fillId="0" borderId="0" xfId="0" applyNumberFormat="1" applyAlignment="1">
      <alignment horizontal="left"/>
    </xf>
    <xf numFmtId="0" fontId="5" fillId="0" borderId="0" xfId="0" applyFont="1" applyFill="1" applyAlignment="1">
      <alignment horizontal="right"/>
    </xf>
    <xf numFmtId="0" fontId="0" fillId="2" borderId="9" xfId="0" applyFill="1" applyBorder="1" applyAlignment="1">
      <alignment/>
    </xf>
    <xf numFmtId="0" fontId="1" fillId="0" borderId="0" xfId="0" applyFont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2" fillId="0" borderId="0" xfId="0" applyFont="1" applyAlignment="1">
      <alignment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1" fontId="2" fillId="0" borderId="9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13</xdr:col>
      <xdr:colOff>0</xdr:colOff>
      <xdr:row>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65722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14"/>
  <sheetViews>
    <sheetView tabSelected="1" workbookViewId="0" topLeftCell="A1">
      <selection activeCell="N71" sqref="N71"/>
    </sheetView>
  </sheetViews>
  <sheetFormatPr defaultColWidth="9.140625" defaultRowHeight="12.75"/>
  <cols>
    <col min="1" max="1" width="2.7109375" style="0" customWidth="1"/>
    <col min="2" max="2" width="14.7109375" style="0" customWidth="1"/>
    <col min="3" max="3" width="7.7109375" style="0" customWidth="1"/>
    <col min="4" max="5" width="6.7109375" style="0" customWidth="1"/>
    <col min="6" max="6" width="10.7109375" style="0" customWidth="1"/>
    <col min="7" max="7" width="2.7109375" style="0" customWidth="1"/>
    <col min="8" max="8" width="14.7109375" style="0" customWidth="1"/>
    <col min="9" max="9" width="7.7109375" style="0" customWidth="1"/>
    <col min="10" max="11" width="6.7109375" style="0" customWidth="1"/>
    <col min="12" max="12" width="10.7109375" style="0" customWidth="1"/>
    <col min="13" max="13" width="2.7109375" style="0" customWidth="1"/>
  </cols>
  <sheetData>
    <row r="1" ht="39.75" customHeight="1"/>
    <row r="2" spans="2:12" ht="18" customHeight="1">
      <c r="B2" s="61" t="s">
        <v>132</v>
      </c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2:8" ht="12.75">
      <c r="B3" s="1" t="s">
        <v>133</v>
      </c>
      <c r="H3" s="1" t="s">
        <v>134</v>
      </c>
    </row>
    <row r="4" spans="2:12" ht="12.75">
      <c r="B4" s="2"/>
      <c r="C4" s="3"/>
      <c r="D4" s="4" t="s">
        <v>135</v>
      </c>
      <c r="E4" s="4" t="s">
        <v>136</v>
      </c>
      <c r="F4" s="5"/>
      <c r="H4" s="2"/>
      <c r="I4" s="3"/>
      <c r="J4" s="4" t="s">
        <v>135</v>
      </c>
      <c r="K4" s="4" t="s">
        <v>136</v>
      </c>
      <c r="L4" s="5"/>
    </row>
    <row r="5" spans="2:12" ht="12.75">
      <c r="B5" s="6" t="s">
        <v>137</v>
      </c>
      <c r="C5" s="7" t="s">
        <v>138</v>
      </c>
      <c r="D5" s="8" t="s">
        <v>139</v>
      </c>
      <c r="E5" s="8" t="s">
        <v>140</v>
      </c>
      <c r="F5" s="9" t="s">
        <v>141</v>
      </c>
      <c r="H5" s="6" t="s">
        <v>142</v>
      </c>
      <c r="I5" s="7" t="s">
        <v>138</v>
      </c>
      <c r="J5" s="8" t="s">
        <v>139</v>
      </c>
      <c r="K5" s="8" t="s">
        <v>140</v>
      </c>
      <c r="L5" s="9" t="s">
        <v>141</v>
      </c>
    </row>
    <row r="6" spans="2:12" ht="12.75">
      <c r="B6" s="10"/>
      <c r="C6" s="11"/>
      <c r="D6" s="12" t="s">
        <v>143</v>
      </c>
      <c r="E6" s="12" t="s">
        <v>144</v>
      </c>
      <c r="F6" s="13"/>
      <c r="H6" s="10"/>
      <c r="I6" s="11"/>
      <c r="J6" s="12" t="s">
        <v>143</v>
      </c>
      <c r="K6" s="12" t="s">
        <v>144</v>
      </c>
      <c r="L6" s="13"/>
    </row>
    <row r="7" spans="2:12" ht="12.75">
      <c r="B7" s="62" t="s">
        <v>145</v>
      </c>
      <c r="C7" s="63"/>
      <c r="D7" s="63"/>
      <c r="E7" s="63"/>
      <c r="F7" s="64"/>
      <c r="H7" s="62" t="s">
        <v>145</v>
      </c>
      <c r="I7" s="63"/>
      <c r="J7" s="63"/>
      <c r="K7" s="63"/>
      <c r="L7" s="64"/>
    </row>
    <row r="8" spans="2:12" ht="12.75">
      <c r="B8" s="14"/>
      <c r="C8" s="15"/>
      <c r="D8" s="16"/>
      <c r="E8" s="16"/>
      <c r="F8" s="17">
        <f>C8*D8*E8</f>
        <v>0</v>
      </c>
      <c r="H8" s="14" t="s">
        <v>224</v>
      </c>
      <c r="I8" s="15">
        <v>5</v>
      </c>
      <c r="J8" s="16">
        <v>14</v>
      </c>
      <c r="K8" s="16">
        <v>0</v>
      </c>
      <c r="L8" s="17">
        <f aca="true" t="shared" si="0" ref="L8:L21">I8*J8*K8</f>
        <v>0</v>
      </c>
    </row>
    <row r="9" spans="2:12" ht="12.75">
      <c r="B9" s="14"/>
      <c r="C9" s="15"/>
      <c r="D9" s="16"/>
      <c r="E9" s="16"/>
      <c r="F9" s="17">
        <f aca="true" t="shared" si="1" ref="F9:F14">C9*D9*E9</f>
        <v>0</v>
      </c>
      <c r="H9" s="14" t="s">
        <v>225</v>
      </c>
      <c r="I9" s="15">
        <v>20</v>
      </c>
      <c r="J9" s="16">
        <v>10</v>
      </c>
      <c r="K9" s="16">
        <v>0</v>
      </c>
      <c r="L9" s="17">
        <f t="shared" si="0"/>
        <v>0</v>
      </c>
    </row>
    <row r="10" spans="2:12" ht="12.75">
      <c r="B10" s="14"/>
      <c r="C10" s="15"/>
      <c r="D10" s="16"/>
      <c r="E10" s="16"/>
      <c r="F10" s="17">
        <f t="shared" si="1"/>
        <v>0</v>
      </c>
      <c r="H10" s="14"/>
      <c r="I10" s="15"/>
      <c r="J10" s="16"/>
      <c r="K10" s="16"/>
      <c r="L10" s="17">
        <f t="shared" si="0"/>
        <v>0</v>
      </c>
    </row>
    <row r="11" spans="2:12" ht="12.75">
      <c r="B11" s="14"/>
      <c r="C11" s="15"/>
      <c r="D11" s="16"/>
      <c r="E11" s="16"/>
      <c r="F11" s="17">
        <f t="shared" si="1"/>
        <v>0</v>
      </c>
      <c r="H11" s="14"/>
      <c r="I11" s="15"/>
      <c r="J11" s="16"/>
      <c r="K11" s="16"/>
      <c r="L11" s="17">
        <f t="shared" si="0"/>
        <v>0</v>
      </c>
    </row>
    <row r="12" spans="2:12" ht="12.75">
      <c r="B12" s="14"/>
      <c r="C12" s="15"/>
      <c r="D12" s="16"/>
      <c r="E12" s="16"/>
      <c r="F12" s="17">
        <f t="shared" si="1"/>
        <v>0</v>
      </c>
      <c r="H12" s="14"/>
      <c r="I12" s="15"/>
      <c r="J12" s="16"/>
      <c r="K12" s="16"/>
      <c r="L12" s="17">
        <f t="shared" si="0"/>
        <v>0</v>
      </c>
    </row>
    <row r="13" spans="2:12" ht="12.75">
      <c r="B13" s="14"/>
      <c r="C13" s="15"/>
      <c r="D13" s="16"/>
      <c r="E13" s="16"/>
      <c r="F13" s="17">
        <f t="shared" si="1"/>
        <v>0</v>
      </c>
      <c r="H13" s="14"/>
      <c r="I13" s="15"/>
      <c r="J13" s="16"/>
      <c r="K13" s="16"/>
      <c r="L13" s="17">
        <f t="shared" si="0"/>
        <v>0</v>
      </c>
    </row>
    <row r="14" spans="2:12" ht="12.75">
      <c r="B14" s="14"/>
      <c r="C14" s="15"/>
      <c r="D14" s="16"/>
      <c r="E14" s="16"/>
      <c r="F14" s="17">
        <f t="shared" si="1"/>
        <v>0</v>
      </c>
      <c r="H14" s="14"/>
      <c r="I14" s="15"/>
      <c r="J14" s="16"/>
      <c r="K14" s="16"/>
      <c r="L14" s="17">
        <f t="shared" si="0"/>
        <v>0</v>
      </c>
    </row>
    <row r="15" spans="2:12" ht="12.75">
      <c r="B15" s="14"/>
      <c r="C15" s="15"/>
      <c r="D15" s="16"/>
      <c r="E15" s="16"/>
      <c r="F15" s="17">
        <f>C15*D15*E15</f>
        <v>0</v>
      </c>
      <c r="H15" s="14"/>
      <c r="I15" s="15"/>
      <c r="J15" s="16"/>
      <c r="K15" s="16"/>
      <c r="L15" s="17">
        <f t="shared" si="0"/>
        <v>0</v>
      </c>
    </row>
    <row r="16" spans="2:12" ht="12.75">
      <c r="B16" s="14"/>
      <c r="C16" s="15"/>
      <c r="D16" s="16"/>
      <c r="E16" s="16"/>
      <c r="F16" s="17">
        <f aca="true" t="shared" si="2" ref="F16:F21">C16*D16*E16</f>
        <v>0</v>
      </c>
      <c r="H16" s="14"/>
      <c r="I16" s="15"/>
      <c r="J16" s="16"/>
      <c r="K16" s="16"/>
      <c r="L16" s="17">
        <f t="shared" si="0"/>
        <v>0</v>
      </c>
    </row>
    <row r="17" spans="2:12" ht="12.75">
      <c r="B17" s="14"/>
      <c r="C17" s="15"/>
      <c r="D17" s="16"/>
      <c r="E17" s="16"/>
      <c r="F17" s="17">
        <f t="shared" si="2"/>
        <v>0</v>
      </c>
      <c r="H17" s="14"/>
      <c r="I17" s="15"/>
      <c r="J17" s="16"/>
      <c r="K17" s="16"/>
      <c r="L17" s="17">
        <f t="shared" si="0"/>
        <v>0</v>
      </c>
    </row>
    <row r="18" spans="2:12" ht="12.75">
      <c r="B18" s="14"/>
      <c r="C18" s="15"/>
      <c r="D18" s="16"/>
      <c r="E18" s="16"/>
      <c r="F18" s="17">
        <f t="shared" si="2"/>
        <v>0</v>
      </c>
      <c r="H18" s="14"/>
      <c r="I18" s="15"/>
      <c r="J18" s="16"/>
      <c r="K18" s="16"/>
      <c r="L18" s="17">
        <f t="shared" si="0"/>
        <v>0</v>
      </c>
    </row>
    <row r="19" spans="2:12" ht="12.75">
      <c r="B19" s="14"/>
      <c r="C19" s="15"/>
      <c r="D19" s="16"/>
      <c r="E19" s="16"/>
      <c r="F19" s="17">
        <f t="shared" si="2"/>
        <v>0</v>
      </c>
      <c r="H19" s="14"/>
      <c r="I19" s="15"/>
      <c r="J19" s="16"/>
      <c r="K19" s="16"/>
      <c r="L19" s="17">
        <f t="shared" si="0"/>
        <v>0</v>
      </c>
    </row>
    <row r="20" spans="2:12" ht="12.75">
      <c r="B20" s="14"/>
      <c r="C20" s="15"/>
      <c r="D20" s="16"/>
      <c r="E20" s="16"/>
      <c r="F20" s="17">
        <f t="shared" si="2"/>
        <v>0</v>
      </c>
      <c r="H20" s="14"/>
      <c r="I20" s="15"/>
      <c r="J20" s="16"/>
      <c r="K20" s="16"/>
      <c r="L20" s="17">
        <f t="shared" si="0"/>
        <v>0</v>
      </c>
    </row>
    <row r="21" spans="2:12" ht="12.75">
      <c r="B21" s="14"/>
      <c r="C21" s="15"/>
      <c r="D21" s="16"/>
      <c r="E21" s="16"/>
      <c r="F21" s="17">
        <f t="shared" si="2"/>
        <v>0</v>
      </c>
      <c r="H21" s="14"/>
      <c r="I21" s="15"/>
      <c r="J21" s="16"/>
      <c r="K21" s="16"/>
      <c r="L21" s="17">
        <f t="shared" si="0"/>
        <v>0</v>
      </c>
    </row>
    <row r="23" spans="5:12" ht="12.75">
      <c r="E23" s="18" t="s">
        <v>146</v>
      </c>
      <c r="F23" s="17">
        <f>ROUND(SUM(F8:F21),0)</f>
        <v>0</v>
      </c>
      <c r="K23" s="18" t="s">
        <v>147</v>
      </c>
      <c r="L23" s="17">
        <f>SUM(L8:L21)</f>
        <v>0</v>
      </c>
    </row>
    <row r="24" spans="5:12" ht="12.75">
      <c r="E24" s="18"/>
      <c r="F24" s="19" t="s">
        <v>148</v>
      </c>
      <c r="K24" s="18"/>
      <c r="L24" s="19" t="s">
        <v>148</v>
      </c>
    </row>
    <row r="25" spans="4:12" ht="12.75">
      <c r="D25" s="18" t="s">
        <v>149</v>
      </c>
      <c r="E25" s="20">
        <v>0.25</v>
      </c>
      <c r="F25" s="21">
        <f>1+E25</f>
        <v>1.25</v>
      </c>
      <c r="J25" s="18" t="s">
        <v>150</v>
      </c>
      <c r="K25" s="20">
        <v>0.2</v>
      </c>
      <c r="L25" s="21">
        <f>1+K25</f>
        <v>1.2</v>
      </c>
    </row>
    <row r="26" spans="3:12" ht="12.75">
      <c r="C26" s="22" t="s">
        <v>151</v>
      </c>
      <c r="E26" s="18"/>
      <c r="F26" s="23" t="s">
        <v>152</v>
      </c>
      <c r="I26" s="24" t="s">
        <v>153</v>
      </c>
      <c r="K26" s="18"/>
      <c r="L26" s="23" t="s">
        <v>152</v>
      </c>
    </row>
    <row r="27" spans="5:12" ht="12.75">
      <c r="E27" s="18" t="s">
        <v>154</v>
      </c>
      <c r="F27" s="25">
        <f>F23*F25</f>
        <v>0</v>
      </c>
      <c r="K27" s="18" t="s">
        <v>155</v>
      </c>
      <c r="L27" s="17">
        <f>L23*L25</f>
        <v>0</v>
      </c>
    </row>
    <row r="28" spans="6:12" ht="12.75">
      <c r="F28" s="24" t="s">
        <v>141</v>
      </c>
      <c r="L28" s="24" t="s">
        <v>141</v>
      </c>
    </row>
    <row r="29" spans="11:12" ht="12.75">
      <c r="K29" s="18"/>
      <c r="L29" s="23" t="s">
        <v>156</v>
      </c>
    </row>
    <row r="30" spans="5:12" ht="12.75">
      <c r="E30" s="18" t="s">
        <v>206</v>
      </c>
      <c r="F30" s="25">
        <f>SUM(C8:C21)</f>
        <v>0</v>
      </c>
      <c r="G30" t="s">
        <v>207</v>
      </c>
      <c r="K30" s="18" t="s">
        <v>154</v>
      </c>
      <c r="L30" s="25">
        <f>F27</f>
        <v>0</v>
      </c>
    </row>
    <row r="31" spans="6:12" ht="12.75">
      <c r="F31" s="24"/>
      <c r="J31" s="24" t="s">
        <v>198</v>
      </c>
      <c r="K31" s="18"/>
      <c r="L31" s="23" t="s">
        <v>152</v>
      </c>
    </row>
    <row r="32" spans="11:12" ht="12.75">
      <c r="K32" s="18" t="s">
        <v>157</v>
      </c>
      <c r="L32" s="25">
        <f>L27+L30</f>
        <v>0</v>
      </c>
    </row>
    <row r="33" ht="12.75">
      <c r="L33" s="24" t="s">
        <v>141</v>
      </c>
    </row>
    <row r="34" spans="2:12" ht="12.75">
      <c r="B34" s="26" t="s">
        <v>200</v>
      </c>
      <c r="L34" s="19" t="s">
        <v>160</v>
      </c>
    </row>
    <row r="35" spans="2:13" ht="12.75">
      <c r="B35" s="26"/>
      <c r="E35" s="18" t="s">
        <v>157</v>
      </c>
      <c r="F35" s="52">
        <f>L32</f>
        <v>0</v>
      </c>
      <c r="J35" s="18" t="s">
        <v>161</v>
      </c>
      <c r="K35" s="56">
        <f>IF(L32=0,0,L35/L32)</f>
        <v>0</v>
      </c>
      <c r="L35" s="55">
        <v>0</v>
      </c>
      <c r="M35" s="33"/>
    </row>
    <row r="36" spans="2:12" ht="12.75">
      <c r="B36" s="26"/>
      <c r="D36" s="30" t="s">
        <v>199</v>
      </c>
      <c r="F36" s="19" t="s">
        <v>158</v>
      </c>
      <c r="I36" s="24" t="s">
        <v>163</v>
      </c>
      <c r="L36" s="23" t="s">
        <v>152</v>
      </c>
    </row>
    <row r="37" spans="2:12" ht="12.75">
      <c r="B37" s="26"/>
      <c r="E37" s="18" t="s">
        <v>195</v>
      </c>
      <c r="F37" s="51">
        <v>7</v>
      </c>
      <c r="K37" s="18" t="s">
        <v>164</v>
      </c>
      <c r="L37" s="25">
        <f>L32-L35</f>
        <v>0</v>
      </c>
    </row>
    <row r="38" spans="2:12" ht="12.75">
      <c r="B38" s="26"/>
      <c r="E38" s="18"/>
      <c r="F38" s="19" t="s">
        <v>158</v>
      </c>
      <c r="L38" s="24" t="s">
        <v>141</v>
      </c>
    </row>
    <row r="39" spans="2:6" ht="12.75">
      <c r="B39" s="26"/>
      <c r="E39" s="18" t="s">
        <v>196</v>
      </c>
      <c r="F39" s="15">
        <v>24</v>
      </c>
    </row>
    <row r="40" spans="2:8" ht="12.75">
      <c r="B40" s="26"/>
      <c r="F40" s="23" t="s">
        <v>152</v>
      </c>
      <c r="H40" s="26" t="s">
        <v>201</v>
      </c>
    </row>
    <row r="41" spans="2:12" ht="12.75">
      <c r="B41" s="26"/>
      <c r="E41" s="18" t="s">
        <v>169</v>
      </c>
      <c r="F41" s="25">
        <f>F35/(F37*F39)</f>
        <v>0</v>
      </c>
      <c r="H41" s="26"/>
      <c r="K41" s="18" t="s">
        <v>164</v>
      </c>
      <c r="L41" s="52">
        <f>L37</f>
        <v>0</v>
      </c>
    </row>
    <row r="42" spans="2:12" ht="12.75">
      <c r="B42" s="26"/>
      <c r="F42" s="19" t="s">
        <v>148</v>
      </c>
      <c r="J42" s="30" t="s">
        <v>199</v>
      </c>
      <c r="L42" s="19" t="s">
        <v>166</v>
      </c>
    </row>
    <row r="43" spans="2:13" ht="12.75">
      <c r="B43" s="26"/>
      <c r="E43" s="18" t="s">
        <v>173</v>
      </c>
      <c r="F43" s="16">
        <v>3</v>
      </c>
      <c r="K43" s="18" t="s">
        <v>167</v>
      </c>
      <c r="L43" s="25">
        <f>L41/7</f>
        <v>0</v>
      </c>
      <c r="M43" s="18"/>
    </row>
    <row r="44" spans="2:12" ht="12.75">
      <c r="B44" s="26"/>
      <c r="D44" s="24" t="s">
        <v>175</v>
      </c>
      <c r="F44" s="23" t="s">
        <v>152</v>
      </c>
      <c r="L44" s="24" t="s">
        <v>141</v>
      </c>
    </row>
    <row r="45" spans="2:12" ht="12.75">
      <c r="B45" s="26"/>
      <c r="E45" s="18" t="s">
        <v>176</v>
      </c>
      <c r="F45" s="25">
        <f>F41*F43</f>
        <v>0</v>
      </c>
      <c r="J45" s="30"/>
      <c r="L45" s="19" t="s">
        <v>158</v>
      </c>
    </row>
    <row r="46" spans="2:12" ht="12.75">
      <c r="B46" s="26"/>
      <c r="F46" s="19" t="s">
        <v>158</v>
      </c>
      <c r="J46" s="30"/>
      <c r="K46" s="18" t="s">
        <v>196</v>
      </c>
      <c r="L46" s="29">
        <f>F39</f>
        <v>24</v>
      </c>
    </row>
    <row r="47" spans="5:12" ht="12.75">
      <c r="E47" s="18" t="s">
        <v>178</v>
      </c>
      <c r="F47" s="20">
        <v>0.5</v>
      </c>
      <c r="J47" s="30" t="s">
        <v>202</v>
      </c>
      <c r="L47" s="19" t="s">
        <v>152</v>
      </c>
    </row>
    <row r="48" spans="4:12" ht="12.75">
      <c r="D48" s="24" t="s">
        <v>179</v>
      </c>
      <c r="F48" s="23" t="s">
        <v>152</v>
      </c>
      <c r="K48" s="18" t="s">
        <v>194</v>
      </c>
      <c r="L48" s="25">
        <f>L43/L46</f>
        <v>0</v>
      </c>
    </row>
    <row r="49" spans="5:12" ht="12.75">
      <c r="E49" s="18" t="s">
        <v>180</v>
      </c>
      <c r="F49" s="25">
        <f>F45/F47</f>
        <v>0</v>
      </c>
      <c r="J49" s="24"/>
      <c r="L49" s="19" t="s">
        <v>158</v>
      </c>
    </row>
    <row r="50" spans="6:12" ht="12.75">
      <c r="F50" s="19" t="s">
        <v>158</v>
      </c>
      <c r="K50" s="18" t="s">
        <v>170</v>
      </c>
      <c r="L50" s="15">
        <v>5</v>
      </c>
    </row>
    <row r="51" spans="5:12" ht="12.75">
      <c r="E51" s="18" t="s">
        <v>181</v>
      </c>
      <c r="F51" s="20">
        <v>1</v>
      </c>
      <c r="J51" s="24" t="s">
        <v>171</v>
      </c>
      <c r="L51" s="23" t="s">
        <v>152</v>
      </c>
    </row>
    <row r="52" spans="6:12" ht="12.75">
      <c r="F52" s="23" t="s">
        <v>152</v>
      </c>
      <c r="K52" s="18" t="s">
        <v>172</v>
      </c>
      <c r="L52" s="34">
        <f>L48/L50/(L61/L59)</f>
        <v>0</v>
      </c>
    </row>
    <row r="53" spans="5:12" ht="12.75">
      <c r="E53" s="37" t="s">
        <v>197</v>
      </c>
      <c r="F53" s="38">
        <f>F49/F51</f>
        <v>0</v>
      </c>
      <c r="L53" s="19" t="s">
        <v>158</v>
      </c>
    </row>
    <row r="54" spans="6:12" ht="12.75">
      <c r="F54" s="31" t="s">
        <v>158</v>
      </c>
      <c r="K54" s="18" t="s">
        <v>174</v>
      </c>
      <c r="L54" s="16">
        <v>5.5</v>
      </c>
    </row>
    <row r="55" spans="5:12" ht="12.75">
      <c r="E55" s="28" t="s">
        <v>183</v>
      </c>
      <c r="F55" s="15">
        <v>220</v>
      </c>
      <c r="L55" s="23" t="s">
        <v>152</v>
      </c>
    </row>
    <row r="56" spans="5:14" ht="12.75">
      <c r="E56" s="27"/>
      <c r="F56" s="32" t="s">
        <v>152</v>
      </c>
      <c r="K56" s="18" t="s">
        <v>177</v>
      </c>
      <c r="L56" s="25">
        <f>ROUNDUP(L52/L54,0)</f>
        <v>0</v>
      </c>
      <c r="M56" s="59" t="str">
        <f>IF(L56-(L52/L54)&gt;0.5,"*"," ")</f>
        <v> </v>
      </c>
      <c r="N56" s="58" t="str">
        <f>IF(M56="*",L52/L54," ")</f>
        <v> </v>
      </c>
    </row>
    <row r="57" spans="5:12" ht="12.75">
      <c r="E57" s="54" t="s">
        <v>184</v>
      </c>
      <c r="F57" s="38">
        <f>ROUNDUP(F53/F55,0)</f>
        <v>0</v>
      </c>
      <c r="G57" s="53" t="str">
        <f>IF(F57-(F53/F55)&gt;0.5,"*"," ")</f>
        <v> </v>
      </c>
      <c r="K57" s="18" t="s">
        <v>226</v>
      </c>
      <c r="L57" s="60">
        <v>175</v>
      </c>
    </row>
    <row r="58" spans="2:6" ht="12.75">
      <c r="B58" s="36"/>
      <c r="C58" s="27"/>
      <c r="D58" s="27"/>
      <c r="F58" s="35" t="str">
        <f>IF(G57="*",F53/F55," ")</f>
        <v> </v>
      </c>
    </row>
    <row r="59" spans="3:13" ht="12.75">
      <c r="C59" s="27"/>
      <c r="D59" s="30"/>
      <c r="K59" s="18" t="s">
        <v>196</v>
      </c>
      <c r="L59" s="29">
        <f>F39</f>
        <v>24</v>
      </c>
      <c r="M59" s="33"/>
    </row>
    <row r="60" spans="2:12" ht="12.75">
      <c r="B60" s="27"/>
      <c r="C60" s="27"/>
      <c r="D60" s="27"/>
      <c r="E60" s="28" t="s">
        <v>196</v>
      </c>
      <c r="F60" s="29">
        <f>F39</f>
        <v>24</v>
      </c>
      <c r="J60" s="30" t="s">
        <v>202</v>
      </c>
      <c r="L60" s="19" t="s">
        <v>158</v>
      </c>
    </row>
    <row r="61" spans="2:12" ht="12.75">
      <c r="B61" s="27"/>
      <c r="D61" s="30" t="s">
        <v>203</v>
      </c>
      <c r="E61" s="27"/>
      <c r="F61" s="31" t="s">
        <v>158</v>
      </c>
      <c r="K61" s="18" t="s">
        <v>204</v>
      </c>
      <c r="L61" s="15">
        <v>24</v>
      </c>
    </row>
    <row r="62" spans="2:12" ht="12.75">
      <c r="B62" s="27"/>
      <c r="E62" s="28" t="s">
        <v>159</v>
      </c>
      <c r="F62" s="15">
        <v>6</v>
      </c>
      <c r="L62" s="23" t="s">
        <v>152</v>
      </c>
    </row>
    <row r="63" spans="4:12" ht="12.75">
      <c r="D63" s="27"/>
      <c r="E63" s="27"/>
      <c r="F63" s="32" t="s">
        <v>152</v>
      </c>
      <c r="K63" s="18" t="s">
        <v>182</v>
      </c>
      <c r="L63" s="25">
        <f>ROUNDUP(L59/L61,0)</f>
        <v>1</v>
      </c>
    </row>
    <row r="64" spans="4:12" ht="12.75">
      <c r="D64" s="30"/>
      <c r="E64" s="28" t="s">
        <v>162</v>
      </c>
      <c r="F64" s="25">
        <f>ROUNDUP(F60/F62,0)</f>
        <v>4</v>
      </c>
      <c r="L64" s="19" t="s">
        <v>148</v>
      </c>
    </row>
    <row r="65" spans="3:13" ht="12.75">
      <c r="C65" s="27"/>
      <c r="D65" s="30"/>
      <c r="E65" s="27"/>
      <c r="F65" s="31" t="s">
        <v>148</v>
      </c>
      <c r="K65" s="18" t="s">
        <v>177</v>
      </c>
      <c r="L65" s="25">
        <f>L56</f>
        <v>0</v>
      </c>
      <c r="M65" s="33"/>
    </row>
    <row r="66" spans="2:12" ht="12.75">
      <c r="B66" s="27"/>
      <c r="C66" s="27"/>
      <c r="D66" s="27"/>
      <c r="E66" s="28" t="s">
        <v>165</v>
      </c>
      <c r="F66" s="29">
        <f>F57</f>
        <v>0</v>
      </c>
      <c r="L66" s="23" t="s">
        <v>152</v>
      </c>
    </row>
    <row r="67" spans="2:12" ht="12.75">
      <c r="B67" s="27"/>
      <c r="C67" s="27"/>
      <c r="D67" s="27"/>
      <c r="E67" s="27"/>
      <c r="F67" s="32" t="s">
        <v>152</v>
      </c>
      <c r="K67" s="40" t="s">
        <v>185</v>
      </c>
      <c r="L67" s="38">
        <f>L63*L65</f>
        <v>0</v>
      </c>
    </row>
    <row r="68" spans="2:13" ht="12.75">
      <c r="B68" s="27"/>
      <c r="C68" s="27"/>
      <c r="D68" s="27"/>
      <c r="E68" s="37" t="s">
        <v>168</v>
      </c>
      <c r="F68" s="69">
        <f>F66*F64</f>
        <v>0</v>
      </c>
      <c r="G68" s="39"/>
      <c r="K68" s="40" t="s">
        <v>227</v>
      </c>
      <c r="L68" s="57">
        <f>ROUNDUP(L43/L50/L57,0)</f>
        <v>0</v>
      </c>
      <c r="M68" s="39"/>
    </row>
    <row r="70" ht="12.75">
      <c r="H70" s="39"/>
    </row>
    <row r="71" spans="2:12" ht="12.75">
      <c r="B71" s="65" t="s">
        <v>205</v>
      </c>
      <c r="C71" s="65"/>
      <c r="D71" s="65"/>
      <c r="E71" s="65"/>
      <c r="F71" s="65"/>
      <c r="G71" s="65"/>
      <c r="H71" s="65"/>
      <c r="I71" s="65"/>
      <c r="J71" s="65"/>
      <c r="K71" s="65"/>
      <c r="L71" s="65"/>
    </row>
    <row r="108" spans="8:10" ht="12.75">
      <c r="H108" s="27"/>
      <c r="I108" s="27"/>
      <c r="J108" s="27"/>
    </row>
    <row r="109" spans="8:10" ht="12.75">
      <c r="H109" s="27"/>
      <c r="I109" s="27"/>
      <c r="J109" s="30"/>
    </row>
    <row r="110" spans="8:10" ht="12.75">
      <c r="H110" s="27"/>
      <c r="I110" s="27"/>
      <c r="J110" s="27"/>
    </row>
    <row r="111" ht="12.75">
      <c r="H111" s="27"/>
    </row>
    <row r="112" ht="12.75">
      <c r="H112" s="27"/>
    </row>
    <row r="113" spans="8:9" ht="12.75">
      <c r="H113" s="27"/>
      <c r="I113" s="27"/>
    </row>
    <row r="114" spans="8:9" ht="12.75">
      <c r="H114" s="27"/>
      <c r="I114" s="27"/>
    </row>
  </sheetData>
  <mergeCells count="4">
    <mergeCell ref="B2:L2"/>
    <mergeCell ref="B7:F7"/>
    <mergeCell ref="H7:L7"/>
    <mergeCell ref="B71:L71"/>
  </mergeCells>
  <printOptions/>
  <pageMargins left="0.75" right="0.75" top="1" bottom="1" header="0.5" footer="0.5"/>
  <pageSetup orientation="portrait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8"/>
  <sheetViews>
    <sheetView workbookViewId="0" topLeftCell="A1">
      <selection activeCell="A117" sqref="A117"/>
    </sheetView>
  </sheetViews>
  <sheetFormatPr defaultColWidth="9.140625" defaultRowHeight="12.75"/>
  <cols>
    <col min="1" max="1" width="34.140625" style="0" customWidth="1"/>
    <col min="2" max="2" width="24.7109375" style="0" customWidth="1"/>
    <col min="3" max="3" width="12.28125" style="0" customWidth="1"/>
    <col min="4" max="6" width="12.8515625" style="0" customWidth="1"/>
    <col min="7" max="7" width="15.57421875" style="0" bestFit="1" customWidth="1"/>
  </cols>
  <sheetData>
    <row r="1" spans="1:4" ht="15.75" thickBot="1">
      <c r="A1" s="66" t="s">
        <v>30</v>
      </c>
      <c r="B1" s="67"/>
      <c r="C1" s="67"/>
      <c r="D1" s="68"/>
    </row>
    <row r="3" spans="1:7" ht="13.5" thickBot="1">
      <c r="A3" t="s">
        <v>0</v>
      </c>
      <c r="B3" t="s">
        <v>1</v>
      </c>
      <c r="C3" t="s">
        <v>2</v>
      </c>
      <c r="D3" t="s">
        <v>31</v>
      </c>
      <c r="E3" t="s">
        <v>32</v>
      </c>
      <c r="F3" t="s">
        <v>33</v>
      </c>
      <c r="G3" t="s">
        <v>34</v>
      </c>
    </row>
    <row r="4" spans="1:7" ht="13.5" thickBot="1">
      <c r="A4" s="46" t="s">
        <v>35</v>
      </c>
      <c r="B4" s="46"/>
      <c r="C4" s="46">
        <v>1900</v>
      </c>
      <c r="D4" s="46">
        <v>1900</v>
      </c>
      <c r="E4" s="47">
        <v>1</v>
      </c>
      <c r="F4" s="48">
        <f>IF(A4=A3,"",IF(A4=A5,IF(A5=A6,AVERAGE(C4:C6)*E4,AVERAGE(C4:C5)*E4),C4))</f>
        <v>1900</v>
      </c>
      <c r="G4" t="s">
        <v>36</v>
      </c>
    </row>
    <row r="5" spans="1:7" ht="13.5" thickBot="1">
      <c r="A5" s="46" t="s">
        <v>37</v>
      </c>
      <c r="B5" s="46"/>
      <c r="C5" s="46">
        <v>6500</v>
      </c>
      <c r="D5" s="46">
        <v>6500</v>
      </c>
      <c r="E5" s="47">
        <v>1</v>
      </c>
      <c r="F5" s="48">
        <f aca="true" t="shared" si="0" ref="F5:F68">IF(A5=A4,"",IF(A5=A6,IF(A6=A7,AVERAGE(C5:C7)*E5,AVERAGE(C5:C6)*E5),C5))</f>
        <v>6500</v>
      </c>
      <c r="G5" t="s">
        <v>36</v>
      </c>
    </row>
    <row r="6" spans="1:7" ht="13.5" thickBot="1">
      <c r="A6" s="46" t="s">
        <v>38</v>
      </c>
      <c r="B6" s="46"/>
      <c r="C6" s="46">
        <v>9200</v>
      </c>
      <c r="D6" s="46">
        <v>9200</v>
      </c>
      <c r="E6" s="47">
        <v>1</v>
      </c>
      <c r="F6" s="48">
        <f t="shared" si="0"/>
        <v>9200</v>
      </c>
      <c r="G6" t="s">
        <v>36</v>
      </c>
    </row>
    <row r="7" spans="1:7" ht="13.5" thickBot="1">
      <c r="A7" s="44" t="s">
        <v>39</v>
      </c>
      <c r="B7" s="46" t="s">
        <v>13</v>
      </c>
      <c r="C7" s="44">
        <v>20</v>
      </c>
      <c r="D7" s="44">
        <v>20</v>
      </c>
      <c r="E7" s="47">
        <v>1</v>
      </c>
      <c r="F7" s="48">
        <f t="shared" si="0"/>
        <v>20</v>
      </c>
      <c r="G7" t="s">
        <v>5</v>
      </c>
    </row>
    <row r="8" spans="1:7" ht="13.5" thickBot="1">
      <c r="A8" s="44" t="s">
        <v>40</v>
      </c>
      <c r="B8" s="46"/>
      <c r="C8" s="44">
        <v>1000</v>
      </c>
      <c r="D8" s="44"/>
      <c r="E8" s="47">
        <v>1</v>
      </c>
      <c r="F8" s="48">
        <f t="shared" si="0"/>
        <v>1000</v>
      </c>
      <c r="G8" t="s">
        <v>41</v>
      </c>
    </row>
    <row r="9" spans="1:7" ht="13.5" thickBot="1">
      <c r="A9" s="44" t="s">
        <v>42</v>
      </c>
      <c r="B9" s="46" t="s">
        <v>43</v>
      </c>
      <c r="C9" s="44">
        <v>350</v>
      </c>
      <c r="D9" s="44">
        <v>700</v>
      </c>
      <c r="E9" s="47">
        <v>1</v>
      </c>
      <c r="F9" s="48">
        <f t="shared" si="0"/>
        <v>325</v>
      </c>
      <c r="G9" t="s">
        <v>5</v>
      </c>
    </row>
    <row r="10" spans="1:7" ht="13.5" thickBot="1">
      <c r="A10" s="44" t="s">
        <v>42</v>
      </c>
      <c r="B10" s="46"/>
      <c r="C10" s="44">
        <v>300</v>
      </c>
      <c r="D10" s="44">
        <v>300</v>
      </c>
      <c r="E10" s="47">
        <v>1</v>
      </c>
      <c r="F10" s="48">
        <f t="shared" si="0"/>
      </c>
      <c r="G10" t="s">
        <v>36</v>
      </c>
    </row>
    <row r="11" spans="1:7" ht="13.5" thickBot="1">
      <c r="A11" s="44" t="s">
        <v>44</v>
      </c>
      <c r="B11" s="46"/>
      <c r="C11" s="44">
        <v>1140</v>
      </c>
      <c r="D11" s="44">
        <v>1140</v>
      </c>
      <c r="E11" s="47">
        <v>1</v>
      </c>
      <c r="F11" s="48">
        <f t="shared" si="0"/>
        <v>1140</v>
      </c>
      <c r="G11" t="s">
        <v>36</v>
      </c>
    </row>
    <row r="12" spans="1:7" ht="13.5" thickBot="1">
      <c r="A12" s="44" t="s">
        <v>45</v>
      </c>
      <c r="B12" s="46"/>
      <c r="C12" s="44">
        <v>100</v>
      </c>
      <c r="D12" s="44">
        <v>100</v>
      </c>
      <c r="E12" s="47">
        <v>1</v>
      </c>
      <c r="F12" s="48">
        <f t="shared" si="0"/>
        <v>100</v>
      </c>
      <c r="G12" t="s">
        <v>36</v>
      </c>
    </row>
    <row r="13" spans="1:7" ht="13.5" thickBot="1">
      <c r="A13" s="44" t="s">
        <v>46</v>
      </c>
      <c r="B13" s="46"/>
      <c r="C13" s="44">
        <v>92</v>
      </c>
      <c r="D13" s="44">
        <v>92</v>
      </c>
      <c r="E13" s="47">
        <v>1</v>
      </c>
      <c r="F13" s="48">
        <f>IF(A13=A12,"",IF(A13=A14,IF(A14=A16,AVERAGE(C13:C16)*E13,AVERAGE(C13:C14)*E13),C13))</f>
        <v>92</v>
      </c>
      <c r="G13" t="s">
        <v>36</v>
      </c>
    </row>
    <row r="14" spans="1:7" ht="13.5" thickBot="1">
      <c r="A14" s="44" t="s">
        <v>47</v>
      </c>
      <c r="B14" s="46"/>
      <c r="C14" s="44">
        <v>85</v>
      </c>
      <c r="D14" s="44">
        <v>85</v>
      </c>
      <c r="E14" s="47">
        <v>1</v>
      </c>
      <c r="F14" s="48">
        <f>IF(A14=A13,"",IF(A14=A16,IF(A16=A17,AVERAGE(C14:C17)*E14,AVERAGE(C14:C16)*E14),C14))</f>
        <v>85</v>
      </c>
      <c r="G14" t="s">
        <v>36</v>
      </c>
    </row>
    <row r="15" spans="1:7" ht="13.5" thickBot="1">
      <c r="A15" s="44" t="s">
        <v>48</v>
      </c>
      <c r="B15" s="46" t="s">
        <v>49</v>
      </c>
      <c r="C15" s="44">
        <v>14</v>
      </c>
      <c r="D15" s="44">
        <v>14</v>
      </c>
      <c r="E15" s="47">
        <v>1</v>
      </c>
      <c r="F15" s="48">
        <v>14</v>
      </c>
      <c r="G15" t="s">
        <v>50</v>
      </c>
    </row>
    <row r="16" spans="1:7" ht="13.5" thickBot="1">
      <c r="A16" s="44" t="s">
        <v>51</v>
      </c>
      <c r="B16" s="46" t="s">
        <v>49</v>
      </c>
      <c r="C16" s="44">
        <v>14</v>
      </c>
      <c r="D16" s="44">
        <v>14</v>
      </c>
      <c r="E16" s="47">
        <v>1</v>
      </c>
      <c r="F16" s="48">
        <f>IF(A16=A14,"",IF(A16=A17,IF(A17=A18,AVERAGE(C16:C18)*E16,AVERAGE(C16:C17)*E16),C16))</f>
        <v>14</v>
      </c>
      <c r="G16" t="s">
        <v>50</v>
      </c>
    </row>
    <row r="17" spans="1:7" ht="13.5" thickBot="1">
      <c r="A17" s="44" t="s">
        <v>52</v>
      </c>
      <c r="B17" s="46"/>
      <c r="C17" s="44">
        <v>800</v>
      </c>
      <c r="D17" s="44">
        <v>800</v>
      </c>
      <c r="E17" s="47">
        <v>1</v>
      </c>
      <c r="F17" s="48">
        <f t="shared" si="0"/>
        <v>800</v>
      </c>
      <c r="G17" t="s">
        <v>36</v>
      </c>
    </row>
    <row r="18" spans="1:7" ht="13.5" thickBot="1">
      <c r="A18" s="44" t="s">
        <v>53</v>
      </c>
      <c r="B18" s="46"/>
      <c r="C18" s="44">
        <v>1400</v>
      </c>
      <c r="D18" s="44"/>
      <c r="E18" s="47">
        <v>1</v>
      </c>
      <c r="F18" s="48">
        <f>IF(A18=A17,"",IF(A18=A19,IF(A19=A20,AVERAGE(C18:C20)*E18,AVERAGE(C18:C19)*E18),C18))</f>
        <v>1600</v>
      </c>
      <c r="G18" t="s">
        <v>41</v>
      </c>
    </row>
    <row r="19" spans="1:7" ht="13.5" thickBot="1">
      <c r="A19" s="44" t="s">
        <v>53</v>
      </c>
      <c r="B19" s="46"/>
      <c r="C19" s="44">
        <v>1800</v>
      </c>
      <c r="D19" s="44"/>
      <c r="E19" s="47">
        <v>1</v>
      </c>
      <c r="F19" s="48">
        <f t="shared" si="0"/>
      </c>
      <c r="G19" t="s">
        <v>54</v>
      </c>
    </row>
    <row r="20" spans="1:7" ht="13.5" thickBot="1">
      <c r="A20" s="44" t="s">
        <v>55</v>
      </c>
      <c r="B20" s="46"/>
      <c r="C20" s="44">
        <v>2</v>
      </c>
      <c r="D20" s="44">
        <v>2</v>
      </c>
      <c r="E20" s="47">
        <v>1</v>
      </c>
      <c r="F20" s="48">
        <f t="shared" si="0"/>
        <v>2</v>
      </c>
      <c r="G20" t="s">
        <v>36</v>
      </c>
    </row>
    <row r="21" spans="1:7" ht="13.5" thickBot="1">
      <c r="A21" s="44" t="s">
        <v>56</v>
      </c>
      <c r="B21" s="46"/>
      <c r="C21" s="44">
        <v>2790</v>
      </c>
      <c r="D21" s="44">
        <v>2790</v>
      </c>
      <c r="E21" s="47">
        <v>1</v>
      </c>
      <c r="F21" s="48">
        <f t="shared" si="0"/>
        <v>2790</v>
      </c>
      <c r="G21" t="s">
        <v>36</v>
      </c>
    </row>
    <row r="22" spans="1:7" ht="13.5" thickBot="1">
      <c r="A22" s="44" t="s">
        <v>57</v>
      </c>
      <c r="B22" s="46"/>
      <c r="C22" s="44">
        <v>150</v>
      </c>
      <c r="D22" s="44">
        <v>150</v>
      </c>
      <c r="E22" s="47">
        <v>1</v>
      </c>
      <c r="F22" s="48">
        <f t="shared" si="0"/>
        <v>150</v>
      </c>
      <c r="G22" t="s">
        <v>5</v>
      </c>
    </row>
    <row r="23" spans="1:7" ht="13.5" thickBot="1">
      <c r="A23" s="44" t="s">
        <v>58</v>
      </c>
      <c r="B23" s="46"/>
      <c r="C23" s="44">
        <v>1200</v>
      </c>
      <c r="D23" s="44">
        <v>1200</v>
      </c>
      <c r="E23" s="47">
        <v>1</v>
      </c>
      <c r="F23" s="48">
        <f t="shared" si="0"/>
        <v>1200</v>
      </c>
      <c r="G23" t="s">
        <v>36</v>
      </c>
    </row>
    <row r="24" spans="1:7" ht="13.5" thickBot="1">
      <c r="A24" s="44" t="s">
        <v>211</v>
      </c>
      <c r="B24" s="46"/>
      <c r="C24" s="44">
        <v>200</v>
      </c>
      <c r="D24" s="44">
        <v>200</v>
      </c>
      <c r="E24" s="47">
        <v>1</v>
      </c>
      <c r="F24" s="48">
        <f t="shared" si="0"/>
        <v>200</v>
      </c>
      <c r="G24" t="s">
        <v>5</v>
      </c>
    </row>
    <row r="25" spans="1:7" ht="13.5" thickBot="1">
      <c r="A25" s="44" t="s">
        <v>212</v>
      </c>
      <c r="B25" s="46"/>
      <c r="C25" s="44">
        <v>400</v>
      </c>
      <c r="D25" s="44">
        <v>400</v>
      </c>
      <c r="E25" s="47">
        <v>1</v>
      </c>
      <c r="F25" s="48">
        <f t="shared" si="0"/>
        <v>400</v>
      </c>
      <c r="G25" t="s">
        <v>59</v>
      </c>
    </row>
    <row r="26" spans="1:7" ht="13.5" thickBot="1">
      <c r="A26" s="44" t="s">
        <v>60</v>
      </c>
      <c r="B26" s="46" t="s">
        <v>209</v>
      </c>
      <c r="C26" s="44">
        <v>100</v>
      </c>
      <c r="D26" s="44">
        <v>200</v>
      </c>
      <c r="E26" s="47">
        <v>1</v>
      </c>
      <c r="F26" s="48">
        <f t="shared" si="0"/>
        <v>116.66666666666667</v>
      </c>
      <c r="G26" t="s">
        <v>5</v>
      </c>
    </row>
    <row r="27" spans="1:6" ht="13.5" thickBot="1">
      <c r="A27" s="44" t="s">
        <v>60</v>
      </c>
      <c r="B27" s="46" t="s">
        <v>210</v>
      </c>
      <c r="C27" s="44">
        <v>100</v>
      </c>
      <c r="D27" s="44">
        <v>100</v>
      </c>
      <c r="E27" s="47">
        <v>1</v>
      </c>
      <c r="F27" s="48">
        <f t="shared" si="0"/>
      </c>
    </row>
    <row r="28" spans="1:6" ht="13.5" thickBot="1">
      <c r="A28" s="44" t="s">
        <v>60</v>
      </c>
      <c r="B28" s="46" t="s">
        <v>208</v>
      </c>
      <c r="C28" s="44">
        <v>150</v>
      </c>
      <c r="D28" s="44">
        <v>150</v>
      </c>
      <c r="E28" s="47">
        <v>1</v>
      </c>
      <c r="F28" s="48">
        <f t="shared" si="0"/>
      </c>
    </row>
    <row r="29" spans="1:7" ht="13.5" thickBot="1">
      <c r="A29" s="44" t="s">
        <v>61</v>
      </c>
      <c r="B29" s="46" t="s">
        <v>62</v>
      </c>
      <c r="C29" s="44">
        <v>4</v>
      </c>
      <c r="D29" s="44">
        <v>4</v>
      </c>
      <c r="E29" s="47">
        <v>1</v>
      </c>
      <c r="F29" s="48">
        <f t="shared" si="0"/>
        <v>4</v>
      </c>
      <c r="G29" t="s">
        <v>5</v>
      </c>
    </row>
    <row r="30" spans="1:7" ht="13.5" thickBot="1">
      <c r="A30" s="44" t="s">
        <v>63</v>
      </c>
      <c r="B30" s="46"/>
      <c r="C30" s="44">
        <v>1448</v>
      </c>
      <c r="D30" s="44">
        <v>1448</v>
      </c>
      <c r="E30" s="47">
        <v>1</v>
      </c>
      <c r="F30" s="48">
        <f t="shared" si="0"/>
        <v>1448</v>
      </c>
      <c r="G30" t="s">
        <v>36</v>
      </c>
    </row>
    <row r="31" spans="1:7" ht="13.5" thickBot="1">
      <c r="A31" s="44" t="s">
        <v>64</v>
      </c>
      <c r="B31" s="46"/>
      <c r="C31" s="44">
        <v>1201</v>
      </c>
      <c r="D31" s="44">
        <v>1201</v>
      </c>
      <c r="E31" s="47">
        <v>1</v>
      </c>
      <c r="F31" s="48">
        <f t="shared" si="0"/>
        <v>1201</v>
      </c>
      <c r="G31" t="s">
        <v>36</v>
      </c>
    </row>
    <row r="32" spans="1:7" ht="13.5" thickBot="1">
      <c r="A32" s="44" t="s">
        <v>65</v>
      </c>
      <c r="B32" s="46"/>
      <c r="C32" s="44">
        <v>750</v>
      </c>
      <c r="D32" s="44"/>
      <c r="E32" s="47">
        <v>1</v>
      </c>
      <c r="F32" s="48">
        <f t="shared" si="0"/>
        <v>750</v>
      </c>
      <c r="G32" t="s">
        <v>41</v>
      </c>
    </row>
    <row r="33" spans="1:7" ht="13.5" thickBot="1">
      <c r="A33" s="44" t="s">
        <v>65</v>
      </c>
      <c r="B33" s="46"/>
      <c r="C33" s="44">
        <v>750</v>
      </c>
      <c r="D33" s="44"/>
      <c r="E33" s="47">
        <v>1</v>
      </c>
      <c r="F33" s="48">
        <f t="shared" si="0"/>
      </c>
      <c r="G33" t="s">
        <v>54</v>
      </c>
    </row>
    <row r="34" spans="1:7" ht="13.5" thickBot="1">
      <c r="A34" s="44" t="s">
        <v>213</v>
      </c>
      <c r="B34" s="49"/>
      <c r="C34" s="50">
        <v>30</v>
      </c>
      <c r="D34" s="50">
        <v>30</v>
      </c>
      <c r="E34" s="47">
        <v>1</v>
      </c>
      <c r="F34" s="48">
        <f t="shared" si="0"/>
        <v>30</v>
      </c>
      <c r="G34" t="s">
        <v>66</v>
      </c>
    </row>
    <row r="35" spans="1:7" ht="13.5" thickBot="1">
      <c r="A35" s="44" t="s">
        <v>67</v>
      </c>
      <c r="B35" s="46"/>
      <c r="C35" s="44">
        <v>150</v>
      </c>
      <c r="D35" s="44">
        <v>150</v>
      </c>
      <c r="E35" s="47">
        <v>1</v>
      </c>
      <c r="F35" s="48">
        <f t="shared" si="0"/>
        <v>163.5</v>
      </c>
      <c r="G35" t="s">
        <v>59</v>
      </c>
    </row>
    <row r="36" spans="1:7" ht="13.5" thickBot="1">
      <c r="A36" s="44" t="s">
        <v>67</v>
      </c>
      <c r="B36" s="46"/>
      <c r="C36" s="44">
        <v>177</v>
      </c>
      <c r="D36" s="44">
        <v>177</v>
      </c>
      <c r="E36" s="47">
        <v>1</v>
      </c>
      <c r="F36" s="48">
        <f t="shared" si="0"/>
      </c>
      <c r="G36" t="s">
        <v>36</v>
      </c>
    </row>
    <row r="37" spans="1:7" ht="13.5" thickBot="1">
      <c r="A37" s="44" t="s">
        <v>68</v>
      </c>
      <c r="B37" s="46"/>
      <c r="C37" s="44">
        <v>400</v>
      </c>
      <c r="D37" s="44">
        <v>400</v>
      </c>
      <c r="E37" s="47">
        <v>1</v>
      </c>
      <c r="F37" s="48">
        <f t="shared" si="0"/>
        <v>400</v>
      </c>
      <c r="G37" t="s">
        <v>36</v>
      </c>
    </row>
    <row r="38" spans="1:7" ht="13.5" thickBot="1">
      <c r="A38" s="44" t="s">
        <v>69</v>
      </c>
      <c r="B38" s="46"/>
      <c r="C38" s="44">
        <v>370</v>
      </c>
      <c r="D38" s="44">
        <v>370</v>
      </c>
      <c r="E38" s="47">
        <v>1</v>
      </c>
      <c r="F38" s="48">
        <f t="shared" si="0"/>
        <v>370</v>
      </c>
      <c r="G38" t="s">
        <v>36</v>
      </c>
    </row>
    <row r="39" spans="1:7" ht="13.5" thickBot="1">
      <c r="A39" s="44" t="s">
        <v>70</v>
      </c>
      <c r="B39" s="46"/>
      <c r="C39" s="44">
        <v>88</v>
      </c>
      <c r="D39" s="44">
        <v>88</v>
      </c>
      <c r="E39" s="47">
        <v>1</v>
      </c>
      <c r="F39" s="48">
        <f t="shared" si="0"/>
        <v>66.5</v>
      </c>
      <c r="G39" t="s">
        <v>36</v>
      </c>
    </row>
    <row r="40" spans="1:7" ht="13.5" thickBot="1">
      <c r="A40" s="44" t="s">
        <v>70</v>
      </c>
      <c r="B40" s="46"/>
      <c r="C40" s="44">
        <v>45</v>
      </c>
      <c r="D40" s="44">
        <v>45</v>
      </c>
      <c r="E40" s="47">
        <v>1</v>
      </c>
      <c r="F40" s="48">
        <f t="shared" si="0"/>
      </c>
      <c r="G40" t="s">
        <v>59</v>
      </c>
    </row>
    <row r="41" spans="1:7" ht="13.5" thickBot="1">
      <c r="A41" s="44" t="s">
        <v>71</v>
      </c>
      <c r="B41" s="46"/>
      <c r="C41" s="44">
        <v>171</v>
      </c>
      <c r="D41" s="44">
        <v>171</v>
      </c>
      <c r="E41" s="47">
        <v>1</v>
      </c>
      <c r="F41" s="48">
        <f t="shared" si="0"/>
        <v>171</v>
      </c>
      <c r="G41" t="s">
        <v>36</v>
      </c>
    </row>
    <row r="42" spans="1:7" ht="13.5" thickBot="1">
      <c r="A42" s="44" t="s">
        <v>72</v>
      </c>
      <c r="B42" s="46"/>
      <c r="C42" s="44">
        <v>200</v>
      </c>
      <c r="D42" s="44">
        <v>200</v>
      </c>
      <c r="E42" s="47">
        <v>1</v>
      </c>
      <c r="F42" s="48">
        <f t="shared" si="0"/>
        <v>200</v>
      </c>
      <c r="G42" t="s">
        <v>36</v>
      </c>
    </row>
    <row r="43" spans="1:7" ht="13.5" thickBot="1">
      <c r="A43" s="44" t="s">
        <v>73</v>
      </c>
      <c r="B43" s="46" t="s">
        <v>74</v>
      </c>
      <c r="C43" s="44">
        <v>5</v>
      </c>
      <c r="D43" s="44">
        <v>5</v>
      </c>
      <c r="E43" s="47">
        <v>1</v>
      </c>
      <c r="F43" s="48">
        <f t="shared" si="0"/>
        <v>5</v>
      </c>
      <c r="G43" t="s">
        <v>5</v>
      </c>
    </row>
    <row r="44" spans="1:7" ht="13.5" thickBot="1">
      <c r="A44" s="44" t="s">
        <v>75</v>
      </c>
      <c r="B44" s="46" t="s">
        <v>74</v>
      </c>
      <c r="C44" s="44">
        <v>40</v>
      </c>
      <c r="D44" s="44">
        <v>40</v>
      </c>
      <c r="E44" s="47">
        <v>1</v>
      </c>
      <c r="F44" s="48">
        <f t="shared" si="0"/>
        <v>40</v>
      </c>
      <c r="G44" t="s">
        <v>5</v>
      </c>
    </row>
    <row r="45" spans="1:7" ht="13.5" thickBot="1">
      <c r="A45" s="44" t="s">
        <v>76</v>
      </c>
      <c r="B45" s="46"/>
      <c r="C45" s="44">
        <v>4</v>
      </c>
      <c r="D45" s="44">
        <v>4</v>
      </c>
      <c r="E45" s="47">
        <v>1</v>
      </c>
      <c r="F45" s="48">
        <f t="shared" si="0"/>
        <v>4</v>
      </c>
      <c r="G45" t="s">
        <v>36</v>
      </c>
    </row>
    <row r="46" spans="1:7" ht="13.5" thickBot="1">
      <c r="A46" s="44" t="s">
        <v>77</v>
      </c>
      <c r="B46" s="46"/>
      <c r="C46" s="44">
        <v>305</v>
      </c>
      <c r="D46" s="44">
        <v>305</v>
      </c>
      <c r="E46" s="47">
        <v>1</v>
      </c>
      <c r="F46" s="48">
        <f t="shared" si="0"/>
        <v>305</v>
      </c>
      <c r="G46" t="s">
        <v>36</v>
      </c>
    </row>
    <row r="47" spans="1:7" ht="13.5" thickBot="1">
      <c r="A47" s="44" t="s">
        <v>214</v>
      </c>
      <c r="B47" s="46"/>
      <c r="C47" s="44">
        <v>15</v>
      </c>
      <c r="D47" s="44">
        <v>15</v>
      </c>
      <c r="E47" s="47">
        <v>1</v>
      </c>
      <c r="F47" s="48">
        <f t="shared" si="0"/>
        <v>15</v>
      </c>
      <c r="G47" t="s">
        <v>5</v>
      </c>
    </row>
    <row r="48" spans="1:7" ht="13.5" thickBot="1">
      <c r="A48" s="44" t="s">
        <v>78</v>
      </c>
      <c r="B48" s="46"/>
      <c r="C48" s="44">
        <v>127</v>
      </c>
      <c r="D48" s="44">
        <v>127</v>
      </c>
      <c r="E48" s="47">
        <v>1</v>
      </c>
      <c r="F48" s="48">
        <f t="shared" si="0"/>
        <v>127</v>
      </c>
      <c r="G48" t="s">
        <v>36</v>
      </c>
    </row>
    <row r="49" spans="1:7" ht="13.5" thickBot="1">
      <c r="A49" s="44" t="s">
        <v>79</v>
      </c>
      <c r="B49" s="46"/>
      <c r="C49" s="44">
        <v>540</v>
      </c>
      <c r="D49" s="44">
        <v>540</v>
      </c>
      <c r="E49" s="47">
        <v>1</v>
      </c>
      <c r="F49" s="48">
        <f t="shared" si="0"/>
        <v>540</v>
      </c>
      <c r="G49" t="s">
        <v>36</v>
      </c>
    </row>
    <row r="50" spans="1:6" ht="13.5" thickBot="1">
      <c r="A50" s="44" t="s">
        <v>80</v>
      </c>
      <c r="B50" s="46"/>
      <c r="C50" s="44">
        <v>700</v>
      </c>
      <c r="D50" s="44">
        <v>700</v>
      </c>
      <c r="E50" s="47">
        <v>1</v>
      </c>
      <c r="F50" s="48">
        <f t="shared" si="0"/>
        <v>700</v>
      </c>
    </row>
    <row r="51" spans="1:7" ht="13.5" thickBot="1">
      <c r="A51" s="44" t="s">
        <v>81</v>
      </c>
      <c r="B51" s="46"/>
      <c r="C51" s="44">
        <v>1196</v>
      </c>
      <c r="D51" s="44">
        <v>1196</v>
      </c>
      <c r="E51" s="47">
        <v>1</v>
      </c>
      <c r="F51" s="48">
        <f t="shared" si="0"/>
        <v>1196</v>
      </c>
      <c r="G51" t="s">
        <v>36</v>
      </c>
    </row>
    <row r="52" spans="1:7" ht="13.5" thickBot="1">
      <c r="A52" s="44" t="s">
        <v>82</v>
      </c>
      <c r="B52" s="46"/>
      <c r="C52" s="44">
        <v>445</v>
      </c>
      <c r="D52" s="44">
        <v>445</v>
      </c>
      <c r="E52" s="47">
        <v>1</v>
      </c>
      <c r="F52" s="48">
        <f t="shared" si="0"/>
        <v>445</v>
      </c>
      <c r="G52" t="s">
        <v>36</v>
      </c>
    </row>
    <row r="53" spans="1:7" ht="13.5" thickBot="1">
      <c r="A53" s="44" t="s">
        <v>83</v>
      </c>
      <c r="B53" s="46"/>
      <c r="C53" s="44">
        <v>1200</v>
      </c>
      <c r="D53" s="44">
        <v>1200</v>
      </c>
      <c r="E53" s="47">
        <v>1</v>
      </c>
      <c r="F53" s="48">
        <f t="shared" si="0"/>
        <v>1100</v>
      </c>
      <c r="G53" t="s">
        <v>59</v>
      </c>
    </row>
    <row r="54" spans="1:7" ht="13.5" thickBot="1">
      <c r="A54" s="44" t="s">
        <v>83</v>
      </c>
      <c r="B54" s="46"/>
      <c r="C54" s="44">
        <v>1000</v>
      </c>
      <c r="D54" s="44">
        <v>1000</v>
      </c>
      <c r="E54" s="47">
        <v>1</v>
      </c>
      <c r="F54" s="48">
        <f t="shared" si="0"/>
      </c>
      <c r="G54" t="s">
        <v>36</v>
      </c>
    </row>
    <row r="55" spans="1:7" ht="13.5" thickBot="1">
      <c r="A55" s="44" t="s">
        <v>84</v>
      </c>
      <c r="B55" s="46"/>
      <c r="C55" s="44">
        <v>250</v>
      </c>
      <c r="D55" s="44">
        <v>250</v>
      </c>
      <c r="E55" s="47">
        <v>1</v>
      </c>
      <c r="F55" s="48">
        <f t="shared" si="0"/>
        <v>250</v>
      </c>
      <c r="G55" t="s">
        <v>36</v>
      </c>
    </row>
    <row r="56" spans="1:7" ht="13.5" thickBot="1">
      <c r="A56" s="44" t="s">
        <v>85</v>
      </c>
      <c r="B56" s="46"/>
      <c r="C56" s="44">
        <v>1500</v>
      </c>
      <c r="D56" s="44">
        <v>1500</v>
      </c>
      <c r="E56" s="47">
        <v>1</v>
      </c>
      <c r="F56" s="48">
        <f t="shared" si="0"/>
        <v>1500</v>
      </c>
      <c r="G56" t="s">
        <v>36</v>
      </c>
    </row>
    <row r="57" spans="1:7" ht="13.5" thickBot="1">
      <c r="A57" s="44" t="s">
        <v>86</v>
      </c>
      <c r="B57" s="46"/>
      <c r="C57" s="44">
        <v>65</v>
      </c>
      <c r="D57" s="44">
        <v>65</v>
      </c>
      <c r="E57" s="47">
        <v>1</v>
      </c>
      <c r="F57" s="48">
        <f t="shared" si="0"/>
        <v>65</v>
      </c>
      <c r="G57" t="s">
        <v>36</v>
      </c>
    </row>
    <row r="58" spans="1:7" ht="13.5" thickBot="1">
      <c r="A58" s="44" t="s">
        <v>87</v>
      </c>
      <c r="B58" s="46"/>
      <c r="C58" s="44">
        <v>1200</v>
      </c>
      <c r="D58" s="44">
        <v>1200</v>
      </c>
      <c r="E58" s="47">
        <v>1</v>
      </c>
      <c r="F58" s="48">
        <f t="shared" si="0"/>
        <v>1200</v>
      </c>
      <c r="G58" t="s">
        <v>36</v>
      </c>
    </row>
    <row r="59" spans="1:7" ht="13.5" thickBot="1">
      <c r="A59" s="44" t="s">
        <v>88</v>
      </c>
      <c r="B59" s="46"/>
      <c r="C59" s="44">
        <v>177</v>
      </c>
      <c r="D59" s="44">
        <v>177</v>
      </c>
      <c r="E59" s="47">
        <v>1</v>
      </c>
      <c r="F59" s="48">
        <f t="shared" si="0"/>
        <v>177</v>
      </c>
      <c r="G59" t="s">
        <v>36</v>
      </c>
    </row>
    <row r="60" spans="1:7" ht="13.5" thickBot="1">
      <c r="A60" s="44" t="s">
        <v>89</v>
      </c>
      <c r="B60" s="46"/>
      <c r="C60" s="44">
        <v>1000</v>
      </c>
      <c r="D60" s="44">
        <v>1000</v>
      </c>
      <c r="E60" s="47">
        <v>1</v>
      </c>
      <c r="F60" s="48">
        <f t="shared" si="0"/>
        <v>1050</v>
      </c>
      <c r="G60" t="s">
        <v>59</v>
      </c>
    </row>
    <row r="61" spans="1:7" ht="13.5" thickBot="1">
      <c r="A61" s="44" t="s">
        <v>89</v>
      </c>
      <c r="B61" s="46"/>
      <c r="C61" s="44">
        <v>1100</v>
      </c>
      <c r="D61" s="44">
        <v>1100</v>
      </c>
      <c r="E61" s="47">
        <v>1</v>
      </c>
      <c r="F61" s="48">
        <f t="shared" si="0"/>
      </c>
      <c r="G61" t="s">
        <v>36</v>
      </c>
    </row>
    <row r="62" spans="1:7" ht="13.5" thickBot="1">
      <c r="A62" s="44" t="s">
        <v>90</v>
      </c>
      <c r="B62" s="46"/>
      <c r="C62" s="44">
        <v>1300</v>
      </c>
      <c r="D62" s="44">
        <v>1300</v>
      </c>
      <c r="E62" s="47">
        <v>1</v>
      </c>
      <c r="F62" s="48">
        <f t="shared" si="0"/>
        <v>1300</v>
      </c>
      <c r="G62" t="s">
        <v>36</v>
      </c>
    </row>
    <row r="63" spans="1:7" ht="13.5" thickBot="1">
      <c r="A63" s="44" t="s">
        <v>91</v>
      </c>
      <c r="B63" s="46"/>
      <c r="C63" s="44">
        <v>300</v>
      </c>
      <c r="D63" s="44"/>
      <c r="E63" s="47">
        <v>1</v>
      </c>
      <c r="F63" s="48">
        <f t="shared" si="0"/>
        <v>300</v>
      </c>
      <c r="G63" t="s">
        <v>54</v>
      </c>
    </row>
    <row r="64" spans="1:7" ht="13.5" thickBot="1">
      <c r="A64" s="44" t="s">
        <v>92</v>
      </c>
      <c r="B64" s="46"/>
      <c r="C64" s="44">
        <v>5760</v>
      </c>
      <c r="D64" s="44">
        <v>5760</v>
      </c>
      <c r="E64" s="47">
        <v>1</v>
      </c>
      <c r="F64" s="48">
        <f t="shared" si="0"/>
        <v>5760</v>
      </c>
      <c r="G64" t="s">
        <v>36</v>
      </c>
    </row>
    <row r="65" spans="1:7" ht="13.5" thickBot="1">
      <c r="A65" s="44" t="s">
        <v>93</v>
      </c>
      <c r="B65" s="46" t="s">
        <v>190</v>
      </c>
      <c r="C65" s="44">
        <v>90</v>
      </c>
      <c r="D65" s="44">
        <v>37</v>
      </c>
      <c r="E65" s="47">
        <v>1</v>
      </c>
      <c r="F65" s="48">
        <f t="shared" si="0"/>
        <v>75</v>
      </c>
      <c r="G65" t="s">
        <v>94</v>
      </c>
    </row>
    <row r="66" spans="1:7" ht="13.5" thickBot="1">
      <c r="A66" s="44" t="s">
        <v>93</v>
      </c>
      <c r="B66" s="46" t="s">
        <v>215</v>
      </c>
      <c r="C66" s="44">
        <v>60</v>
      </c>
      <c r="D66" s="44">
        <v>33</v>
      </c>
      <c r="E66" s="47">
        <v>1</v>
      </c>
      <c r="F66" s="48">
        <f t="shared" si="0"/>
      </c>
      <c r="G66" t="s">
        <v>94</v>
      </c>
    </row>
    <row r="67" spans="1:7" ht="13.5" thickBot="1">
      <c r="A67" s="44" t="s">
        <v>95</v>
      </c>
      <c r="B67" s="46" t="s">
        <v>96</v>
      </c>
      <c r="C67" s="44">
        <v>700</v>
      </c>
      <c r="D67" s="44">
        <v>1200</v>
      </c>
      <c r="E67" s="47">
        <v>1</v>
      </c>
      <c r="F67" s="48">
        <f t="shared" si="0"/>
        <v>700</v>
      </c>
      <c r="G67" t="s">
        <v>5</v>
      </c>
    </row>
    <row r="68" spans="1:7" ht="13.5" thickBot="1">
      <c r="A68" s="44" t="s">
        <v>97</v>
      </c>
      <c r="B68" s="46"/>
      <c r="C68" s="44">
        <v>800</v>
      </c>
      <c r="D68" s="44">
        <v>1200</v>
      </c>
      <c r="E68" s="47">
        <v>1</v>
      </c>
      <c r="F68" s="48">
        <f t="shared" si="0"/>
        <v>1125</v>
      </c>
      <c r="G68" t="s">
        <v>5</v>
      </c>
    </row>
    <row r="69" spans="1:7" ht="13.5" thickBot="1">
      <c r="A69" s="44" t="s">
        <v>97</v>
      </c>
      <c r="B69" s="46"/>
      <c r="C69" s="44">
        <v>1450</v>
      </c>
      <c r="D69" s="44">
        <v>1450</v>
      </c>
      <c r="E69" s="47">
        <v>1</v>
      </c>
      <c r="F69" s="48">
        <f aca="true" t="shared" si="1" ref="F69:F117">IF(A69=A68,"",IF(A69=A70,IF(A70=A71,AVERAGE(C69:C71)*E69,AVERAGE(C69:C70)*E69),C69))</f>
      </c>
      <c r="G69" t="s">
        <v>36</v>
      </c>
    </row>
    <row r="70" spans="1:7" ht="13.5" thickBot="1">
      <c r="A70" s="44" t="s">
        <v>98</v>
      </c>
      <c r="B70" s="46"/>
      <c r="C70" s="44">
        <v>1350</v>
      </c>
      <c r="D70" s="44">
        <v>2700</v>
      </c>
      <c r="E70" s="47">
        <v>1</v>
      </c>
      <c r="F70" s="48">
        <f t="shared" si="1"/>
        <v>1350</v>
      </c>
      <c r="G70" t="s">
        <v>5</v>
      </c>
    </row>
    <row r="71" spans="1:7" ht="13.5" thickBot="1">
      <c r="A71" s="44" t="s">
        <v>99</v>
      </c>
      <c r="B71" s="46"/>
      <c r="C71" s="44">
        <v>15</v>
      </c>
      <c r="D71" s="44">
        <v>15</v>
      </c>
      <c r="E71" s="47">
        <v>1</v>
      </c>
      <c r="F71" s="48">
        <f t="shared" si="1"/>
        <v>15</v>
      </c>
      <c r="G71" t="s">
        <v>36</v>
      </c>
    </row>
    <row r="72" spans="1:7" ht="13.5" thickBot="1">
      <c r="A72" s="44" t="s">
        <v>100</v>
      </c>
      <c r="B72" s="46"/>
      <c r="C72" s="44">
        <v>12200</v>
      </c>
      <c r="D72" s="44">
        <v>12200</v>
      </c>
      <c r="E72" s="47">
        <v>1</v>
      </c>
      <c r="F72" s="48">
        <f t="shared" si="1"/>
        <v>12200</v>
      </c>
      <c r="G72" t="s">
        <v>36</v>
      </c>
    </row>
    <row r="73" spans="1:7" ht="13.5" thickBot="1">
      <c r="A73" s="44" t="s">
        <v>101</v>
      </c>
      <c r="B73" s="46"/>
      <c r="C73" s="44">
        <v>380</v>
      </c>
      <c r="D73" s="44">
        <v>380</v>
      </c>
      <c r="E73" s="47">
        <v>1</v>
      </c>
      <c r="F73" s="48">
        <f t="shared" si="1"/>
        <v>380</v>
      </c>
      <c r="G73" t="s">
        <v>36</v>
      </c>
    </row>
    <row r="74" spans="1:7" ht="13.5" thickBot="1">
      <c r="A74" s="44" t="s">
        <v>216</v>
      </c>
      <c r="B74" s="46" t="s">
        <v>102</v>
      </c>
      <c r="C74" s="44">
        <v>120</v>
      </c>
      <c r="D74" s="44">
        <v>240</v>
      </c>
      <c r="E74" s="47">
        <v>1</v>
      </c>
      <c r="F74" s="48">
        <f t="shared" si="1"/>
        <v>120</v>
      </c>
      <c r="G74" t="s">
        <v>5</v>
      </c>
    </row>
    <row r="75" spans="1:7" ht="13.5" thickBot="1">
      <c r="A75" s="44" t="s">
        <v>103</v>
      </c>
      <c r="B75" s="46"/>
      <c r="C75" s="44">
        <v>420</v>
      </c>
      <c r="D75" s="44">
        <v>420</v>
      </c>
      <c r="E75" s="47">
        <v>1</v>
      </c>
      <c r="F75" s="48">
        <f t="shared" si="1"/>
        <v>420</v>
      </c>
      <c r="G75" t="s">
        <v>36</v>
      </c>
    </row>
    <row r="76" spans="1:7" ht="13.5" thickBot="1">
      <c r="A76" s="44" t="s">
        <v>104</v>
      </c>
      <c r="B76" s="46"/>
      <c r="C76" s="44">
        <v>600</v>
      </c>
      <c r="D76" s="44">
        <v>600</v>
      </c>
      <c r="E76" s="47">
        <v>1</v>
      </c>
      <c r="F76" s="48">
        <f t="shared" si="1"/>
        <v>600</v>
      </c>
      <c r="G76" t="s">
        <v>36</v>
      </c>
    </row>
    <row r="77" spans="1:7" ht="13.5" thickBot="1">
      <c r="A77" s="44" t="s">
        <v>105</v>
      </c>
      <c r="B77" s="46"/>
      <c r="C77" s="44">
        <v>800</v>
      </c>
      <c r="D77" s="44">
        <v>800</v>
      </c>
      <c r="E77" s="47">
        <v>1</v>
      </c>
      <c r="F77" s="48">
        <f t="shared" si="1"/>
        <v>800</v>
      </c>
      <c r="G77" t="s">
        <v>36</v>
      </c>
    </row>
    <row r="78" spans="1:7" ht="13.5" thickBot="1">
      <c r="A78" s="44" t="s">
        <v>106</v>
      </c>
      <c r="B78" s="46"/>
      <c r="C78" s="44">
        <v>1333</v>
      </c>
      <c r="D78" s="44">
        <v>1333</v>
      </c>
      <c r="E78" s="47">
        <v>1</v>
      </c>
      <c r="F78" s="48">
        <f t="shared" si="1"/>
        <v>1333</v>
      </c>
      <c r="G78" t="s">
        <v>36</v>
      </c>
    </row>
    <row r="79" spans="1:7" ht="13.5" thickBot="1">
      <c r="A79" s="44" t="s">
        <v>107</v>
      </c>
      <c r="B79" s="46" t="s">
        <v>217</v>
      </c>
      <c r="C79" s="44">
        <v>40</v>
      </c>
      <c r="D79" s="44">
        <v>40</v>
      </c>
      <c r="E79" s="47">
        <v>1</v>
      </c>
      <c r="F79" s="48">
        <f t="shared" si="1"/>
        <v>40</v>
      </c>
      <c r="G79" t="s">
        <v>108</v>
      </c>
    </row>
    <row r="80" spans="1:7" ht="13.5" thickBot="1">
      <c r="A80" s="44" t="s">
        <v>109</v>
      </c>
      <c r="B80" s="46"/>
      <c r="C80" s="44">
        <v>80</v>
      </c>
      <c r="D80" s="44">
        <v>160</v>
      </c>
      <c r="E80" s="47">
        <v>1</v>
      </c>
      <c r="F80" s="48">
        <f t="shared" si="1"/>
        <v>77.5</v>
      </c>
      <c r="G80" t="s">
        <v>5</v>
      </c>
    </row>
    <row r="81" spans="1:7" ht="13.5" thickBot="1">
      <c r="A81" s="44" t="s">
        <v>109</v>
      </c>
      <c r="B81" s="46"/>
      <c r="C81" s="44">
        <v>75</v>
      </c>
      <c r="D81" s="44">
        <v>75</v>
      </c>
      <c r="E81" s="47">
        <v>1</v>
      </c>
      <c r="F81" s="48">
        <f t="shared" si="1"/>
      </c>
      <c r="G81" t="s">
        <v>36</v>
      </c>
    </row>
    <row r="82" spans="1:7" ht="13.5" thickBot="1">
      <c r="A82" s="44" t="s">
        <v>110</v>
      </c>
      <c r="B82" s="46"/>
      <c r="C82" s="44">
        <v>15</v>
      </c>
      <c r="D82" s="44">
        <v>15</v>
      </c>
      <c r="E82" s="47">
        <v>1</v>
      </c>
      <c r="F82" s="48">
        <f t="shared" si="1"/>
        <v>15</v>
      </c>
      <c r="G82" t="s">
        <v>36</v>
      </c>
    </row>
    <row r="83" spans="1:7" ht="13.5" thickBot="1">
      <c r="A83" s="44" t="s">
        <v>111</v>
      </c>
      <c r="B83" s="46"/>
      <c r="C83" s="44">
        <v>200</v>
      </c>
      <c r="D83" s="44">
        <v>200</v>
      </c>
      <c r="E83" s="47">
        <v>1</v>
      </c>
      <c r="F83" s="48">
        <f t="shared" si="1"/>
        <v>200</v>
      </c>
      <c r="G83" t="s">
        <v>36</v>
      </c>
    </row>
    <row r="84" spans="1:7" ht="13.5" thickBot="1">
      <c r="A84" s="44" t="s">
        <v>112</v>
      </c>
      <c r="B84" s="46"/>
      <c r="C84" s="44">
        <v>75</v>
      </c>
      <c r="D84" s="44">
        <v>75</v>
      </c>
      <c r="E84" s="47">
        <v>1</v>
      </c>
      <c r="F84" s="48">
        <f t="shared" si="1"/>
        <v>75</v>
      </c>
      <c r="G84" t="s">
        <v>5</v>
      </c>
    </row>
    <row r="85" spans="1:7" ht="13.5" thickBot="1">
      <c r="A85" s="44" t="s">
        <v>11</v>
      </c>
      <c r="B85" s="46"/>
      <c r="C85" s="44">
        <v>25</v>
      </c>
      <c r="D85" s="44">
        <v>25</v>
      </c>
      <c r="E85" s="47">
        <v>1</v>
      </c>
      <c r="F85" s="48">
        <f t="shared" si="1"/>
        <v>25</v>
      </c>
      <c r="G85" t="s">
        <v>5</v>
      </c>
    </row>
    <row r="86" spans="1:7" ht="13.5" thickBot="1">
      <c r="A86" s="44" t="s">
        <v>113</v>
      </c>
      <c r="B86" s="46"/>
      <c r="C86" s="44">
        <v>100</v>
      </c>
      <c r="D86" s="44">
        <v>100</v>
      </c>
      <c r="E86" s="47">
        <v>1</v>
      </c>
      <c r="F86" s="48">
        <f t="shared" si="1"/>
        <v>100</v>
      </c>
      <c r="G86" t="s">
        <v>59</v>
      </c>
    </row>
    <row r="87" spans="1:7" ht="13.5" thickBot="1">
      <c r="A87" s="44" t="s">
        <v>114</v>
      </c>
      <c r="B87" s="46"/>
      <c r="C87" s="44">
        <v>279</v>
      </c>
      <c r="D87" s="44">
        <v>279</v>
      </c>
      <c r="E87" s="47">
        <v>1</v>
      </c>
      <c r="F87" s="48">
        <f t="shared" si="1"/>
        <v>279</v>
      </c>
      <c r="G87" t="s">
        <v>36</v>
      </c>
    </row>
    <row r="88" spans="1:7" ht="13.5" thickBot="1">
      <c r="A88" s="44" t="s">
        <v>115</v>
      </c>
      <c r="B88" s="46"/>
      <c r="C88" s="44">
        <v>26</v>
      </c>
      <c r="D88" s="44">
        <v>26</v>
      </c>
      <c r="E88" s="47">
        <v>1</v>
      </c>
      <c r="F88" s="48">
        <f t="shared" si="1"/>
        <v>26</v>
      </c>
      <c r="G88" t="s">
        <v>36</v>
      </c>
    </row>
    <row r="89" spans="1:7" ht="13.5" thickBot="1">
      <c r="A89" s="44" t="s">
        <v>116</v>
      </c>
      <c r="B89" s="46"/>
      <c r="C89" s="44">
        <v>1146</v>
      </c>
      <c r="D89" s="44">
        <v>1146</v>
      </c>
      <c r="E89" s="47">
        <v>1</v>
      </c>
      <c r="F89" s="48">
        <f t="shared" si="1"/>
        <v>1146</v>
      </c>
      <c r="G89" t="s">
        <v>36</v>
      </c>
    </row>
    <row r="90" spans="1:7" ht="13.5" thickBot="1">
      <c r="A90" s="44" t="s">
        <v>117</v>
      </c>
      <c r="B90" s="46"/>
      <c r="C90" s="44">
        <v>1550</v>
      </c>
      <c r="D90" s="44">
        <v>1550</v>
      </c>
      <c r="E90" s="47">
        <v>1</v>
      </c>
      <c r="F90" s="48">
        <f t="shared" si="1"/>
        <v>1550</v>
      </c>
      <c r="G90" t="s">
        <v>36</v>
      </c>
    </row>
    <row r="91" spans="1:7" ht="13.5" thickBot="1">
      <c r="A91" s="44" t="s">
        <v>118</v>
      </c>
      <c r="B91" s="46"/>
      <c r="C91" s="44">
        <v>1.1</v>
      </c>
      <c r="D91" s="44">
        <v>1.1</v>
      </c>
      <c r="E91" s="47">
        <v>1</v>
      </c>
      <c r="F91" s="48">
        <f t="shared" si="1"/>
        <v>1.1</v>
      </c>
      <c r="G91" t="s">
        <v>36</v>
      </c>
    </row>
    <row r="92" spans="1:7" ht="13.5" thickBot="1">
      <c r="A92" s="44" t="s">
        <v>119</v>
      </c>
      <c r="B92" s="46"/>
      <c r="C92" s="44">
        <v>400</v>
      </c>
      <c r="D92" s="44">
        <v>400</v>
      </c>
      <c r="E92" s="47">
        <v>1</v>
      </c>
      <c r="F92" s="48">
        <f t="shared" si="1"/>
        <v>400</v>
      </c>
      <c r="G92" t="s">
        <v>36</v>
      </c>
    </row>
    <row r="93" spans="1:7" ht="13.5" thickBot="1">
      <c r="A93" s="44" t="s">
        <v>218</v>
      </c>
      <c r="B93" s="46"/>
      <c r="C93" s="44">
        <v>75</v>
      </c>
      <c r="D93" s="44">
        <v>200</v>
      </c>
      <c r="E93" s="47">
        <v>1</v>
      </c>
      <c r="F93" s="48">
        <f t="shared" si="1"/>
        <v>75</v>
      </c>
      <c r="G93" t="s">
        <v>5</v>
      </c>
    </row>
    <row r="94" spans="1:7" ht="13.5" thickBot="1">
      <c r="A94" s="44" t="s">
        <v>120</v>
      </c>
      <c r="B94" s="46"/>
      <c r="C94" s="44">
        <v>23</v>
      </c>
      <c r="D94" s="44">
        <v>23</v>
      </c>
      <c r="E94" s="47">
        <v>1</v>
      </c>
      <c r="F94" s="48">
        <f t="shared" si="1"/>
        <v>23</v>
      </c>
      <c r="G94" t="s">
        <v>36</v>
      </c>
    </row>
    <row r="95" spans="1:7" ht="13.5" thickBot="1">
      <c r="A95" s="44" t="s">
        <v>219</v>
      </c>
      <c r="B95" s="46"/>
      <c r="C95" s="44">
        <v>286</v>
      </c>
      <c r="D95" s="44">
        <v>286</v>
      </c>
      <c r="E95" s="47">
        <v>1</v>
      </c>
      <c r="F95" s="48">
        <f t="shared" si="1"/>
        <v>286</v>
      </c>
      <c r="G95" t="s">
        <v>36</v>
      </c>
    </row>
    <row r="96" spans="1:7" ht="13.5" thickBot="1">
      <c r="A96" s="44" t="s">
        <v>220</v>
      </c>
      <c r="B96" s="46"/>
      <c r="C96" s="44">
        <v>175</v>
      </c>
      <c r="D96" s="44">
        <v>175</v>
      </c>
      <c r="E96" s="47">
        <v>1</v>
      </c>
      <c r="F96" s="48">
        <f t="shared" si="1"/>
        <v>175</v>
      </c>
      <c r="G96" t="s">
        <v>36</v>
      </c>
    </row>
    <row r="97" spans="1:7" ht="13.5" thickBot="1">
      <c r="A97" s="44" t="s">
        <v>222</v>
      </c>
      <c r="B97" s="46"/>
      <c r="C97" s="44">
        <v>250</v>
      </c>
      <c r="D97" s="44">
        <v>250</v>
      </c>
      <c r="E97" s="47">
        <v>1</v>
      </c>
      <c r="F97" s="48">
        <f t="shared" si="1"/>
        <v>250</v>
      </c>
      <c r="G97" t="s">
        <v>36</v>
      </c>
    </row>
    <row r="98" spans="1:7" ht="13.5" thickBot="1">
      <c r="A98" s="44" t="s">
        <v>221</v>
      </c>
      <c r="B98" s="46"/>
      <c r="C98" s="44">
        <v>45</v>
      </c>
      <c r="D98" s="44">
        <v>45</v>
      </c>
      <c r="E98" s="47">
        <v>1</v>
      </c>
      <c r="F98" s="48">
        <f t="shared" si="1"/>
        <v>45</v>
      </c>
      <c r="G98" t="s">
        <v>36</v>
      </c>
    </row>
    <row r="99" spans="1:7" ht="13.5" thickBot="1">
      <c r="A99" s="44" t="s">
        <v>121</v>
      </c>
      <c r="B99" s="46"/>
      <c r="C99" s="44">
        <v>52</v>
      </c>
      <c r="D99" s="44">
        <v>52</v>
      </c>
      <c r="E99" s="47">
        <v>1</v>
      </c>
      <c r="F99" s="48">
        <f t="shared" si="1"/>
        <v>52</v>
      </c>
      <c r="G99" t="s">
        <v>36</v>
      </c>
    </row>
    <row r="100" spans="1:7" ht="13.5" thickBot="1">
      <c r="A100" s="44" t="s">
        <v>122</v>
      </c>
      <c r="B100" s="46"/>
      <c r="C100" s="44">
        <v>1350</v>
      </c>
      <c r="D100" s="44">
        <v>2700</v>
      </c>
      <c r="E100" s="47">
        <v>1</v>
      </c>
      <c r="F100" s="48">
        <f t="shared" si="1"/>
        <v>1025</v>
      </c>
      <c r="G100" t="s">
        <v>5</v>
      </c>
    </row>
    <row r="101" spans="1:7" ht="13.5" thickBot="1">
      <c r="A101" s="44" t="s">
        <v>122</v>
      </c>
      <c r="B101" s="46"/>
      <c r="C101" s="44">
        <v>700</v>
      </c>
      <c r="D101" s="44">
        <v>1400</v>
      </c>
      <c r="E101" s="47">
        <v>1</v>
      </c>
      <c r="F101" s="48">
        <f t="shared" si="1"/>
      </c>
      <c r="G101" t="s">
        <v>59</v>
      </c>
    </row>
    <row r="102" spans="1:7" ht="13.5" thickBot="1">
      <c r="A102" s="44" t="s">
        <v>24</v>
      </c>
      <c r="B102" s="46"/>
      <c r="C102" s="44">
        <v>40</v>
      </c>
      <c r="D102" s="44">
        <v>40</v>
      </c>
      <c r="E102" s="47">
        <v>1</v>
      </c>
      <c r="F102" s="48">
        <f t="shared" si="1"/>
        <v>35</v>
      </c>
      <c r="G102" t="s">
        <v>5</v>
      </c>
    </row>
    <row r="103" spans="1:7" ht="13.5" thickBot="1">
      <c r="A103" s="44" t="s">
        <v>24</v>
      </c>
      <c r="B103" s="46"/>
      <c r="C103" s="44">
        <v>30</v>
      </c>
      <c r="D103" s="44">
        <v>30</v>
      </c>
      <c r="E103" s="47">
        <v>1</v>
      </c>
      <c r="F103" s="48">
        <f>IF(A103=A102,"",IF(A103=A104,IF(A104=A109,AVERAGE(C103:C109)*E103,AVERAGE(C103:C104)*E103),C103))</f>
      </c>
      <c r="G103" t="s">
        <v>41</v>
      </c>
    </row>
    <row r="104" spans="1:6" ht="13.5" thickBot="1">
      <c r="A104" s="44" t="s">
        <v>186</v>
      </c>
      <c r="B104" s="46"/>
      <c r="C104" s="44"/>
      <c r="D104" s="44"/>
      <c r="E104" s="47">
        <v>1</v>
      </c>
      <c r="F104" s="48">
        <f>IF(A104=A103,"",IF(A104=A109,IF(A109=A110,AVERAGE(C104:C110)*E104,AVERAGE(C104:C109)*E104),C104))</f>
        <v>0</v>
      </c>
    </row>
    <row r="105" spans="1:6" ht="13.5" thickBot="1">
      <c r="A105" s="44" t="s">
        <v>189</v>
      </c>
      <c r="B105" s="46" t="s">
        <v>187</v>
      </c>
      <c r="C105" s="44">
        <v>185</v>
      </c>
      <c r="D105" s="44">
        <v>185</v>
      </c>
      <c r="E105" s="47"/>
      <c r="F105" s="48"/>
    </row>
    <row r="106" spans="1:6" ht="13.5" thickBot="1">
      <c r="A106" s="44" t="s">
        <v>188</v>
      </c>
      <c r="B106" s="46" t="s">
        <v>192</v>
      </c>
      <c r="C106" s="44">
        <v>195</v>
      </c>
      <c r="D106" s="44">
        <v>195</v>
      </c>
      <c r="E106" s="47"/>
      <c r="F106" s="48"/>
    </row>
    <row r="107" spans="1:6" ht="13.5" thickBot="1">
      <c r="A107" s="44" t="s">
        <v>223</v>
      </c>
      <c r="B107" s="46"/>
      <c r="C107" s="44">
        <v>200</v>
      </c>
      <c r="D107" s="44">
        <v>200</v>
      </c>
      <c r="E107" s="47"/>
      <c r="F107" s="48"/>
    </row>
    <row r="108" spans="1:6" ht="13.5" thickBot="1">
      <c r="A108" s="44" t="s">
        <v>191</v>
      </c>
      <c r="B108" s="46" t="s">
        <v>193</v>
      </c>
      <c r="C108" s="44">
        <v>20</v>
      </c>
      <c r="D108" s="44">
        <v>20</v>
      </c>
      <c r="E108" s="47"/>
      <c r="F108" s="48"/>
    </row>
    <row r="109" spans="1:7" ht="13.5" thickBot="1">
      <c r="A109" s="44" t="s">
        <v>123</v>
      </c>
      <c r="B109" s="46"/>
      <c r="C109" s="44">
        <v>1200</v>
      </c>
      <c r="D109" s="44">
        <v>1200</v>
      </c>
      <c r="E109" s="47">
        <v>1</v>
      </c>
      <c r="F109" s="48">
        <f>IF(A109=A104,"",IF(A109=A110,IF(A110=A111,AVERAGE(C109:C111)*E109,AVERAGE(C109:C110)*E109),C109))</f>
        <v>1200</v>
      </c>
      <c r="G109" t="s">
        <v>36</v>
      </c>
    </row>
    <row r="110" spans="1:7" ht="13.5" thickBot="1">
      <c r="A110" s="44" t="s">
        <v>124</v>
      </c>
      <c r="B110" s="46" t="s">
        <v>125</v>
      </c>
      <c r="C110" s="44">
        <v>200</v>
      </c>
      <c r="D110" s="44">
        <v>500</v>
      </c>
      <c r="E110" s="47">
        <v>1</v>
      </c>
      <c r="F110" s="48">
        <f t="shared" si="1"/>
        <v>356</v>
      </c>
      <c r="G110" t="s">
        <v>5</v>
      </c>
    </row>
    <row r="111" spans="1:7" ht="13.5" thickBot="1">
      <c r="A111" s="44" t="s">
        <v>124</v>
      </c>
      <c r="B111" s="46"/>
      <c r="C111" s="44">
        <v>512</v>
      </c>
      <c r="D111" s="44">
        <v>512</v>
      </c>
      <c r="E111" s="47">
        <v>1</v>
      </c>
      <c r="F111" s="48">
        <f t="shared" si="1"/>
      </c>
      <c r="G111" t="s">
        <v>36</v>
      </c>
    </row>
    <row r="112" spans="1:7" ht="13.5" thickBot="1">
      <c r="A112" s="44" t="s">
        <v>126</v>
      </c>
      <c r="B112" s="46"/>
      <c r="C112" s="44">
        <v>2475</v>
      </c>
      <c r="D112" s="44">
        <v>2475</v>
      </c>
      <c r="E112" s="47">
        <v>1</v>
      </c>
      <c r="F112" s="48">
        <f t="shared" si="1"/>
        <v>2475</v>
      </c>
      <c r="G112" t="s">
        <v>36</v>
      </c>
    </row>
    <row r="113" spans="1:7" ht="13.5" thickBot="1">
      <c r="A113" s="44" t="s">
        <v>127</v>
      </c>
      <c r="B113" s="46"/>
      <c r="C113" s="44">
        <v>4474</v>
      </c>
      <c r="D113" s="44">
        <v>4474</v>
      </c>
      <c r="E113" s="47">
        <v>1</v>
      </c>
      <c r="F113" s="48">
        <f t="shared" si="1"/>
        <v>4474</v>
      </c>
      <c r="G113" t="s">
        <v>36</v>
      </c>
    </row>
    <row r="114" spans="1:7" ht="13.5" thickBot="1">
      <c r="A114" s="44" t="s">
        <v>128</v>
      </c>
      <c r="B114" s="46"/>
      <c r="C114" s="44">
        <v>450</v>
      </c>
      <c r="D114" s="44">
        <v>450</v>
      </c>
      <c r="E114" s="47">
        <v>1</v>
      </c>
      <c r="F114" s="48">
        <f t="shared" si="1"/>
        <v>450</v>
      </c>
      <c r="G114" t="s">
        <v>36</v>
      </c>
    </row>
    <row r="115" spans="1:7" ht="13.5" thickBot="1">
      <c r="A115" s="44" t="s">
        <v>129</v>
      </c>
      <c r="B115" s="46"/>
      <c r="C115" s="44">
        <v>1.5</v>
      </c>
      <c r="D115" s="44">
        <v>1.5</v>
      </c>
      <c r="E115" s="47">
        <v>1</v>
      </c>
      <c r="F115" s="48">
        <f t="shared" si="1"/>
        <v>1.5</v>
      </c>
      <c r="G115" t="s">
        <v>36</v>
      </c>
    </row>
    <row r="116" spans="1:7" ht="13.5" thickBot="1">
      <c r="A116" s="44" t="s">
        <v>130</v>
      </c>
      <c r="B116" s="46"/>
      <c r="C116" s="44">
        <v>2238</v>
      </c>
      <c r="D116" s="44">
        <v>2238</v>
      </c>
      <c r="E116" s="47">
        <v>1</v>
      </c>
      <c r="F116" s="48">
        <f t="shared" si="1"/>
        <v>2238</v>
      </c>
      <c r="G116" t="s">
        <v>36</v>
      </c>
    </row>
    <row r="117" spans="1:7" ht="13.5" thickBot="1">
      <c r="A117" s="44" t="s">
        <v>131</v>
      </c>
      <c r="B117" s="46"/>
      <c r="C117" s="44">
        <v>850</v>
      </c>
      <c r="D117" s="44">
        <v>2550</v>
      </c>
      <c r="E117" s="47">
        <v>1</v>
      </c>
      <c r="F117" s="48">
        <f t="shared" si="1"/>
        <v>850</v>
      </c>
      <c r="G117" t="s">
        <v>5</v>
      </c>
    </row>
    <row r="118" ht="12.75">
      <c r="A118" s="45"/>
    </row>
  </sheetData>
  <mergeCells count="1">
    <mergeCell ref="A1:D1"/>
  </mergeCell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D23"/>
  <sheetViews>
    <sheetView workbookViewId="0" topLeftCell="A1">
      <selection activeCell="B26" sqref="B26"/>
    </sheetView>
  </sheetViews>
  <sheetFormatPr defaultColWidth="9.140625" defaultRowHeight="12.75"/>
  <cols>
    <col min="1" max="1" width="25.28125" style="0" bestFit="1" customWidth="1"/>
    <col min="2" max="2" width="21.00390625" style="0" customWidth="1"/>
  </cols>
  <sheetData>
    <row r="3" spans="1:4" ht="13.5" thickBot="1">
      <c r="A3" t="s">
        <v>0</v>
      </c>
      <c r="B3" t="s">
        <v>1</v>
      </c>
      <c r="C3" t="s">
        <v>2</v>
      </c>
      <c r="D3" t="s">
        <v>3</v>
      </c>
    </row>
    <row r="4" spans="1:4" ht="13.5" thickBot="1">
      <c r="A4" s="41" t="s">
        <v>4</v>
      </c>
      <c r="C4" s="42">
        <v>5</v>
      </c>
      <c r="D4" t="s">
        <v>5</v>
      </c>
    </row>
    <row r="5" spans="1:4" ht="13.5" thickBot="1">
      <c r="A5" s="43" t="s">
        <v>6</v>
      </c>
      <c r="B5" t="s">
        <v>7</v>
      </c>
      <c r="C5" s="44">
        <v>96</v>
      </c>
      <c r="D5" t="s">
        <v>5</v>
      </c>
    </row>
    <row r="6" spans="1:4" ht="13.5" thickBot="1">
      <c r="A6" s="44" t="s">
        <v>8</v>
      </c>
      <c r="C6" s="44">
        <v>4</v>
      </c>
      <c r="D6" t="s">
        <v>5</v>
      </c>
    </row>
    <row r="7" spans="1:4" ht="13.5" thickBot="1">
      <c r="A7" s="44" t="s">
        <v>9</v>
      </c>
      <c r="C7" s="44">
        <v>50</v>
      </c>
      <c r="D7" t="s">
        <v>5</v>
      </c>
    </row>
    <row r="8" spans="1:4" ht="13.5" thickBot="1">
      <c r="A8" s="44" t="s">
        <v>10</v>
      </c>
      <c r="C8" s="44">
        <v>25</v>
      </c>
      <c r="D8" t="s">
        <v>5</v>
      </c>
    </row>
    <row r="9" spans="1:4" ht="13.5" thickBot="1">
      <c r="A9" s="44" t="s">
        <v>11</v>
      </c>
      <c r="C9" s="44">
        <v>15</v>
      </c>
      <c r="D9" t="s">
        <v>5</v>
      </c>
    </row>
    <row r="10" spans="1:4" ht="13.5" thickBot="1">
      <c r="A10" s="44" t="s">
        <v>12</v>
      </c>
      <c r="B10" t="s">
        <v>13</v>
      </c>
      <c r="C10" s="44">
        <v>6</v>
      </c>
      <c r="D10" t="s">
        <v>5</v>
      </c>
    </row>
    <row r="11" spans="1:4" ht="13.5" thickBot="1">
      <c r="A11" s="44" t="s">
        <v>14</v>
      </c>
      <c r="C11" s="44">
        <v>26</v>
      </c>
      <c r="D11" t="s">
        <v>5</v>
      </c>
    </row>
    <row r="12" spans="1:4" ht="13.5" thickBot="1">
      <c r="A12" s="44" t="s">
        <v>15</v>
      </c>
      <c r="C12" s="44">
        <v>40</v>
      </c>
      <c r="D12" t="s">
        <v>5</v>
      </c>
    </row>
    <row r="13" spans="1:4" ht="13.5" thickBot="1">
      <c r="A13" s="44" t="s">
        <v>16</v>
      </c>
      <c r="C13" s="44">
        <v>0.3</v>
      </c>
      <c r="D13" t="s">
        <v>5</v>
      </c>
    </row>
    <row r="14" spans="1:4" ht="13.5" thickBot="1">
      <c r="A14" s="44" t="s">
        <v>17</v>
      </c>
      <c r="C14" s="44">
        <v>10</v>
      </c>
      <c r="D14" t="s">
        <v>5</v>
      </c>
    </row>
    <row r="15" spans="1:4" ht="13.5" thickBot="1">
      <c r="A15" s="44" t="s">
        <v>18</v>
      </c>
      <c r="C15" s="44">
        <v>70</v>
      </c>
      <c r="D15" t="s">
        <v>5</v>
      </c>
    </row>
    <row r="16" spans="1:4" ht="12.75">
      <c r="A16" s="45" t="s">
        <v>19</v>
      </c>
      <c r="C16" s="45">
        <v>12</v>
      </c>
      <c r="D16" t="s">
        <v>20</v>
      </c>
    </row>
    <row r="17" spans="1:4" ht="12.75">
      <c r="A17" s="45" t="s">
        <v>21</v>
      </c>
      <c r="C17" s="45">
        <v>3.75</v>
      </c>
      <c r="D17" t="s">
        <v>20</v>
      </c>
    </row>
    <row r="18" spans="1:4" ht="12.75">
      <c r="A18" s="45" t="s">
        <v>22</v>
      </c>
      <c r="C18" s="45">
        <v>70</v>
      </c>
      <c r="D18" t="s">
        <v>23</v>
      </c>
    </row>
    <row r="19" spans="1:4" ht="12.75">
      <c r="A19" s="45" t="s">
        <v>24</v>
      </c>
      <c r="C19" s="45">
        <v>16</v>
      </c>
      <c r="D19" t="s">
        <v>23</v>
      </c>
    </row>
    <row r="20" spans="1:4" ht="12.75">
      <c r="A20" s="45" t="s">
        <v>25</v>
      </c>
      <c r="C20" s="45">
        <v>50</v>
      </c>
      <c r="D20" t="s">
        <v>23</v>
      </c>
    </row>
    <row r="21" spans="1:4" ht="12.75">
      <c r="A21" s="45" t="s">
        <v>26</v>
      </c>
      <c r="C21" s="45">
        <v>15</v>
      </c>
      <c r="D21" t="s">
        <v>20</v>
      </c>
    </row>
    <row r="22" spans="1:4" ht="12.75">
      <c r="A22" s="45" t="s">
        <v>27</v>
      </c>
      <c r="C22" s="45">
        <v>20</v>
      </c>
      <c r="D22" t="s">
        <v>20</v>
      </c>
    </row>
    <row r="23" spans="1:4" ht="12.75">
      <c r="A23" s="45" t="s">
        <v>28</v>
      </c>
      <c r="C23" s="45">
        <v>3</v>
      </c>
      <c r="D23" t="s">
        <v>29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Hiltz Tanner</dc:creator>
  <cp:keywords/>
  <dc:description/>
  <cp:lastModifiedBy>Hiltz Tanner</cp:lastModifiedBy>
  <dcterms:created xsi:type="dcterms:W3CDTF">2007-02-21T21:51:26Z</dcterms:created>
  <dcterms:modified xsi:type="dcterms:W3CDTF">2008-09-04T23:47:28Z</dcterms:modified>
  <cp:category/>
  <cp:version/>
  <cp:contentType/>
  <cp:contentStatus/>
</cp:coreProperties>
</file>